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F4" authorId="0">
      <text>
        <r>
          <rPr>
            <sz val="9"/>
            <rFont val="Tahoma"/>
            <family val="2"/>
          </rPr>
          <t xml:space="preserve">RM 30.11.2021 ZM 16.12.2022
</t>
        </r>
      </text>
    </comment>
    <comment ref="Q10" authorId="0">
      <text>
        <r>
          <rPr>
            <sz val="9"/>
            <rFont val="Tahoma"/>
            <family val="0"/>
          </rPr>
          <t xml:space="preserve">na žádost vedení ZŠ Komenského je navrženo snížení odvodů z investičního fondu z důvodu pořízení kamerového systému
</t>
        </r>
      </text>
    </comment>
    <comment ref="Q5" authorId="0">
      <text>
        <r>
          <rPr>
            <sz val="9"/>
            <rFont val="Tahoma"/>
            <family val="0"/>
          </rPr>
          <t xml:space="preserve">Změna predikce daňových příjmů v návaznosti na vývoj 
</t>
        </r>
      </text>
    </comment>
  </commentList>
</comments>
</file>

<file path=xl/sharedStrings.xml><?xml version="1.0" encoding="utf-8"?>
<sst xmlns="http://schemas.openxmlformats.org/spreadsheetml/2006/main" count="139" uniqueCount="121">
  <si>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</si>
  <si>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</si>
  <si>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</si>
  <si>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</si>
  <si>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</si>
  <si>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</si>
  <si>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</si>
  <si>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</si>
  <si>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</si>
  <si>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</si>
  <si>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</si>
  <si>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</si>
  <si>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</si>
  <si>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</si>
  <si>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</si>
  <si>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</si>
  <si>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</si>
  <si>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</si>
  <si>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</si>
  <si>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</si>
  <si>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</si>
  <si>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</si>
  <si>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</si>
  <si>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</si>
  <si>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</si>
  <si>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</si>
  <si>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</si>
  <si>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</si>
  <si>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</si>
  <si>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</si>
  <si>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</si>
  <si>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</si>
  <si>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</si>
  <si>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</si>
  <si>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</si>
  <si>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</si>
  <si>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</si>
  <si>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</si>
  <si>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</si>
  <si>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</si>
  <si>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</si>
  <si>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</si>
  <si>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</si>
  <si>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</si>
  <si>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</si>
  <si>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</si>
  <si>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</si>
  <si>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</si>
  <si>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</si>
  <si>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</si>
  <si>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</si>
  <si>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</si>
  <si>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</si>
  <si>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</si>
  <si>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</si>
  <si>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</si>
  <si>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</si>
  <si>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</si>
  <si>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</si>
  <si>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</si>
  <si>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</si>
  <si>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</si>
  <si>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</si>
  <si>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</si>
  <si>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</si>
  <si>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</si>
  <si>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</si>
  <si>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</si>
  <si>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</si>
  <si>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</si>
  <si>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přijaté transfery (mimo 4112)</t>
  </si>
  <si>
    <t>212 MŠ Na Sídlišti</t>
  </si>
  <si>
    <t>214 MŚ Školní</t>
  </si>
  <si>
    <t>1.RO</t>
  </si>
  <si>
    <t xml:space="preserve">změna </t>
  </si>
  <si>
    <t>rozpočet 2022</t>
  </si>
  <si>
    <t>Rozpočet 2021</t>
  </si>
  <si>
    <t xml:space="preserve">Dotace pro MŠ Na Sídlišti - doplatek </t>
  </si>
  <si>
    <t>MaK - dotace z Vinařského fondu k akcím roku 2021</t>
  </si>
  <si>
    <t>Úprava parkové zeleně kolem BD na ulici GP</t>
  </si>
  <si>
    <t>Revitalizace objektu Střelnice</t>
  </si>
  <si>
    <t>Automatizace a inovace</t>
  </si>
  <si>
    <t>90002 CVČ Rozvoj venkovního zázemí</t>
  </si>
  <si>
    <t>Revitalizace prvků USES III.</t>
  </si>
  <si>
    <t>62xx</t>
  </si>
  <si>
    <t>Jiné veřejné služby a činnosti (humanitární pomoc)</t>
  </si>
  <si>
    <t>2.RO</t>
  </si>
  <si>
    <t>3.RO</t>
  </si>
  <si>
    <t>MaK - dotace z Vinařského fondu k akcím roku 2022</t>
  </si>
  <si>
    <t>MaK - dotace na TIC</t>
  </si>
  <si>
    <t>UZ 13305 - dotace na pečovatelskou službu</t>
  </si>
  <si>
    <t>UZ 435  - dotace na pečovatelskou službu (JMK)</t>
  </si>
  <si>
    <t>UZ 13024 dotace na SPOD</t>
  </si>
  <si>
    <t>UZ 90002 - Dotace na ovocný sad (SFŽP)</t>
  </si>
  <si>
    <t>UZ 13015 - dotace na sociální práci</t>
  </si>
  <si>
    <t xml:space="preserve">UZ 91628 - Dotace bezbariérový chodník Šafaříkova, Tyršova, Brněnská </t>
  </si>
  <si>
    <t>Dotace ÚP (evropské zdroje)</t>
  </si>
  <si>
    <t>Dotace ÚP ostatní</t>
  </si>
  <si>
    <t>Prodej pozemků</t>
  </si>
  <si>
    <t>Prodej movitých věcí (traktory)</t>
  </si>
  <si>
    <t>Veřejnosprávní smlouvy</t>
  </si>
  <si>
    <t>ZŠ Komenského - investiční dotace</t>
  </si>
  <si>
    <t>64xx</t>
  </si>
  <si>
    <t>Ostatní činnosti</t>
  </si>
  <si>
    <t>4.RO</t>
  </si>
  <si>
    <t>5.RO</t>
  </si>
  <si>
    <t>Dotace na volby do obecních zastupitelstev</t>
  </si>
  <si>
    <t>Vratky poskytnutých nevyčerpaných dotací</t>
  </si>
  <si>
    <t>Dotace pro MŠ Na Sídlišti - přírodní školní zahrada UZ 379</t>
  </si>
  <si>
    <t xml:space="preserve">Dotace z JMK na interiér Sýpky </t>
  </si>
  <si>
    <t>6.RO</t>
  </si>
  <si>
    <t>Dotace MVČR (integrace cizinců) - zajišťuje CVČ</t>
  </si>
  <si>
    <t>Dotace z MPO ČR - národní plán obnovy</t>
  </si>
  <si>
    <t>7.RO</t>
  </si>
  <si>
    <t>Dotace z JMK - Hustopečské skákání</t>
  </si>
  <si>
    <t>Dotace z JMK - následná péče o zeleň</t>
  </si>
  <si>
    <t>Dotace z MŠMT (33092) pro MŠ</t>
  </si>
  <si>
    <t>Dotace pro CVČ (33090)</t>
  </si>
  <si>
    <t>Volby prezidenta</t>
  </si>
  <si>
    <t>Dar JMK na nejlépe opravenou kulturní památku</t>
  </si>
  <si>
    <t>Celková bilance schváleného 7.rozpočtového opatření města Hustopeče na rok 2022 (v tis.Kč)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</si>
</sst>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1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3" fontId="29" fillId="17" borderId="19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3" fontId="0" fillId="17" borderId="19" xfId="0" applyNumberFormat="1" applyFill="1" applyBorder="1" applyAlignment="1">
      <alignment/>
    </xf>
    <xf numFmtId="0" fontId="22" fillId="17" borderId="19" xfId="0" applyFon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26" fillId="17" borderId="19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22" fillId="55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3" fontId="29" fillId="19" borderId="19" xfId="0" applyNumberFormat="1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/>
    </xf>
    <xf numFmtId="3" fontId="22" fillId="19" borderId="19" xfId="0" applyNumberFormat="1" applyFont="1" applyFill="1" applyBorder="1" applyAlignment="1">
      <alignment/>
    </xf>
    <xf numFmtId="0" fontId="0" fillId="19" borderId="19" xfId="0" applyFill="1" applyBorder="1" applyAlignment="1">
      <alignment/>
    </xf>
    <xf numFmtId="3" fontId="0" fillId="19" borderId="19" xfId="0" applyNumberFormat="1" applyFont="1" applyFill="1" applyBorder="1" applyAlignment="1">
      <alignment/>
    </xf>
    <xf numFmtId="0" fontId="0" fillId="19" borderId="0" xfId="0" applyFill="1" applyAlignment="1">
      <alignment/>
    </xf>
    <xf numFmtId="3" fontId="26" fillId="19" borderId="19" xfId="0" applyNumberFormat="1" applyFont="1" applyFill="1" applyBorder="1" applyAlignment="1">
      <alignment/>
    </xf>
    <xf numFmtId="3" fontId="0" fillId="19" borderId="19" xfId="0" applyNumberFormat="1" applyFill="1" applyBorder="1" applyAlignment="1">
      <alignment/>
    </xf>
    <xf numFmtId="0" fontId="26" fillId="17" borderId="19" xfId="0" applyFont="1" applyFill="1" applyBorder="1" applyAlignment="1">
      <alignment/>
    </xf>
    <xf numFmtId="0" fontId="26" fillId="19" borderId="19" xfId="0" applyFont="1" applyFill="1" applyBorder="1" applyAlignment="1">
      <alignment/>
    </xf>
    <xf numFmtId="3" fontId="29" fillId="27" borderId="19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/>
    </xf>
    <xf numFmtId="3" fontId="22" fillId="27" borderId="19" xfId="0" applyNumberFormat="1" applyFont="1" applyFill="1" applyBorder="1" applyAlignment="1">
      <alignment/>
    </xf>
    <xf numFmtId="0" fontId="0" fillId="27" borderId="19" xfId="0" applyFill="1" applyBorder="1" applyAlignment="1">
      <alignment/>
    </xf>
    <xf numFmtId="3" fontId="0" fillId="27" borderId="19" xfId="0" applyNumberFormat="1" applyFont="1" applyFill="1" applyBorder="1" applyAlignment="1">
      <alignment/>
    </xf>
    <xf numFmtId="0" fontId="0" fillId="27" borderId="0" xfId="0" applyFill="1" applyAlignment="1">
      <alignment/>
    </xf>
    <xf numFmtId="3" fontId="26" fillId="27" borderId="19" xfId="0" applyNumberFormat="1" applyFont="1" applyFill="1" applyBorder="1" applyAlignment="1">
      <alignment/>
    </xf>
    <xf numFmtId="3" fontId="0" fillId="27" borderId="19" xfId="0" applyNumberFormat="1" applyFill="1" applyBorder="1" applyAlignment="1">
      <alignment/>
    </xf>
    <xf numFmtId="0" fontId="26" fillId="27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3" fontId="29" fillId="14" borderId="19" xfId="0" applyNumberFormat="1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/>
    </xf>
    <xf numFmtId="3" fontId="22" fillId="14" borderId="19" xfId="0" applyNumberFormat="1" applyFont="1" applyFill="1" applyBorder="1" applyAlignment="1">
      <alignment/>
    </xf>
    <xf numFmtId="0" fontId="0" fillId="14" borderId="19" xfId="0" applyFill="1" applyBorder="1" applyAlignment="1">
      <alignment/>
    </xf>
    <xf numFmtId="3" fontId="0" fillId="14" borderId="19" xfId="0" applyNumberFormat="1" applyFont="1" applyFill="1" applyBorder="1" applyAlignment="1">
      <alignment/>
    </xf>
    <xf numFmtId="3" fontId="26" fillId="14" borderId="19" xfId="0" applyNumberFormat="1" applyFont="1" applyFill="1" applyBorder="1" applyAlignment="1">
      <alignment/>
    </xf>
    <xf numFmtId="3" fontId="0" fillId="14" borderId="19" xfId="0" applyNumberFormat="1" applyFill="1" applyBorder="1" applyAlignment="1">
      <alignment/>
    </xf>
    <xf numFmtId="0" fontId="26" fillId="14" borderId="19" xfId="0" applyFont="1" applyFill="1" applyBorder="1" applyAlignment="1">
      <alignment/>
    </xf>
    <xf numFmtId="0" fontId="0" fillId="15" borderId="19" xfId="0" applyFill="1" applyBorder="1" applyAlignment="1">
      <alignment/>
    </xf>
    <xf numFmtId="0" fontId="22" fillId="15" borderId="19" xfId="0" applyFont="1" applyFill="1" applyBorder="1" applyAlignment="1">
      <alignment/>
    </xf>
    <xf numFmtId="0" fontId="26" fillId="15" borderId="19" xfId="0" applyFont="1" applyFill="1" applyBorder="1" applyAlignment="1">
      <alignment/>
    </xf>
    <xf numFmtId="3" fontId="32" fillId="15" borderId="19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30" fillId="5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0" fontId="0" fillId="29" borderId="19" xfId="0" applyFill="1" applyBorder="1" applyAlignment="1">
      <alignment/>
    </xf>
    <xf numFmtId="3" fontId="29" fillId="29" borderId="19" xfId="0" applyNumberFormat="1" applyFont="1" applyFill="1" applyBorder="1" applyAlignment="1">
      <alignment horizontal="center" vertical="center" wrapText="1"/>
    </xf>
    <xf numFmtId="3" fontId="22" fillId="29" borderId="19" xfId="0" applyNumberFormat="1" applyFont="1" applyFill="1" applyBorder="1" applyAlignment="1">
      <alignment/>
    </xf>
    <xf numFmtId="3" fontId="0" fillId="29" borderId="19" xfId="0" applyNumberFormat="1" applyFont="1" applyFill="1" applyBorder="1" applyAlignment="1">
      <alignment/>
    </xf>
    <xf numFmtId="3" fontId="0" fillId="29" borderId="19" xfId="0" applyNumberFormat="1" applyFill="1" applyBorder="1" applyAlignment="1">
      <alignment/>
    </xf>
    <xf numFmtId="14" fontId="35" fillId="0" borderId="0" xfId="0" applyNumberFormat="1" applyFont="1" applyAlignment="1">
      <alignment/>
    </xf>
    <xf numFmtId="3" fontId="29" fillId="2" borderId="19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14" fontId="25" fillId="0" borderId="0" xfId="0" applyNumberFormat="1" applyFont="1" applyAlignment="1">
      <alignment/>
    </xf>
    <xf numFmtId="3" fontId="0" fillId="2" borderId="19" xfId="0" applyNumberForma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0" fontId="22" fillId="2" borderId="19" xfId="0" applyFont="1" applyFill="1" applyBorder="1" applyAlignment="1">
      <alignment/>
    </xf>
    <xf numFmtId="3" fontId="26" fillId="2" borderId="19" xfId="0" applyNumberFormat="1" applyFont="1" applyFill="1" applyBorder="1" applyAlignment="1">
      <alignment/>
    </xf>
    <xf numFmtId="3" fontId="26" fillId="29" borderId="19" xfId="0" applyNumberFormat="1" applyFont="1" applyFill="1" applyBorder="1" applyAlignment="1">
      <alignment/>
    </xf>
    <xf numFmtId="3" fontId="23" fillId="15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/>
    </xf>
    <xf numFmtId="0" fontId="28" fillId="24" borderId="2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0"/>
  <sheetViews>
    <sheetView tabSelected="1" zoomScale="95" zoomScaleNormal="95" zoomScalePageLayoutView="0" workbookViewId="0" topLeftCell="A1">
      <selection activeCell="W25" sqref="W24:W25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6.00390625" style="0" customWidth="1"/>
    <col min="4" max="4" width="39.625" style="0" customWidth="1"/>
    <col min="5" max="5" width="8.75390625" style="0" customWidth="1"/>
    <col min="6" max="6" width="9.625" style="0" customWidth="1"/>
    <col min="7" max="7" width="6.625" style="0" customWidth="1"/>
    <col min="8" max="8" width="9.625" style="0" bestFit="1" customWidth="1"/>
    <col min="9" max="9" width="6.00390625" style="0" customWidth="1"/>
    <col min="11" max="11" width="7.00390625" style="0" customWidth="1"/>
    <col min="13" max="13" width="6.875" style="0" customWidth="1"/>
    <col min="14" max="14" width="9.625" style="0" bestFit="1" customWidth="1"/>
    <col min="15" max="15" width="7.375" style="0" customWidth="1"/>
    <col min="16" max="16" width="10.75390625" style="0" bestFit="1" customWidth="1"/>
    <col min="17" max="17" width="6.75390625" style="0" customWidth="1"/>
    <col min="18" max="18" width="9.875" style="0" bestFit="1" customWidth="1"/>
    <col min="19" max="19" width="8.125" style="0" customWidth="1"/>
    <col min="20" max="20" width="9.125" style="0" customWidth="1"/>
  </cols>
  <sheetData>
    <row r="1" spans="1:20" ht="12.75" customHeight="1">
      <c r="A1" s="114" t="s">
        <v>67</v>
      </c>
      <c r="B1" s="114"/>
      <c r="C1" s="8"/>
      <c r="D1" s="11"/>
      <c r="E1" s="39"/>
      <c r="P1" s="89"/>
      <c r="R1" s="103"/>
      <c r="T1" s="106">
        <v>44910</v>
      </c>
    </row>
    <row r="2" spans="1:20" ht="18">
      <c r="A2" s="115" t="s">
        <v>120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5" ht="12.75" customHeight="1">
      <c r="A3" s="8"/>
      <c r="B3" s="8"/>
      <c r="C3" s="8"/>
      <c r="D3" s="11"/>
      <c r="E3" s="12"/>
    </row>
    <row r="4" spans="1:20" ht="48">
      <c r="A4" s="55" t="s">
        <v>21</v>
      </c>
      <c r="B4" s="55" t="s">
        <v>12</v>
      </c>
      <c r="C4" s="55" t="s">
        <v>57</v>
      </c>
      <c r="D4" s="26" t="s">
        <v>35</v>
      </c>
      <c r="E4" s="112" t="s">
        <v>76</v>
      </c>
      <c r="F4" s="40" t="s">
        <v>75</v>
      </c>
      <c r="G4" s="47" t="s">
        <v>74</v>
      </c>
      <c r="H4" s="47" t="s">
        <v>73</v>
      </c>
      <c r="I4" s="56" t="s">
        <v>74</v>
      </c>
      <c r="J4" s="56" t="s">
        <v>86</v>
      </c>
      <c r="K4" s="66" t="s">
        <v>74</v>
      </c>
      <c r="L4" s="66" t="s">
        <v>87</v>
      </c>
      <c r="M4" s="77" t="s">
        <v>74</v>
      </c>
      <c r="N4" s="77" t="s">
        <v>104</v>
      </c>
      <c r="O4" s="35" t="s">
        <v>74</v>
      </c>
      <c r="P4" s="35" t="s">
        <v>105</v>
      </c>
      <c r="Q4" s="99" t="s">
        <v>74</v>
      </c>
      <c r="R4" s="99" t="s">
        <v>110</v>
      </c>
      <c r="S4" s="104" t="s">
        <v>74</v>
      </c>
      <c r="T4" s="104" t="s">
        <v>113</v>
      </c>
    </row>
    <row r="5" spans="1:20" ht="12.75" customHeight="1">
      <c r="A5" s="28"/>
      <c r="B5" s="28" t="s">
        <v>13</v>
      </c>
      <c r="C5" s="90"/>
      <c r="D5" s="29" t="s">
        <v>14</v>
      </c>
      <c r="E5" s="36">
        <v>123000</v>
      </c>
      <c r="F5" s="43">
        <v>120000</v>
      </c>
      <c r="G5" s="50">
        <v>0</v>
      </c>
      <c r="H5" s="51">
        <f aca="true" t="shared" si="0" ref="H5:J24">F5+G5</f>
        <v>120000</v>
      </c>
      <c r="I5" s="57">
        <v>0</v>
      </c>
      <c r="J5" s="58">
        <f t="shared" si="0"/>
        <v>120000</v>
      </c>
      <c r="K5" s="67">
        <v>0</v>
      </c>
      <c r="L5" s="68">
        <f aca="true" t="shared" si="1" ref="L5:L44">J5+K5</f>
        <v>120000</v>
      </c>
      <c r="M5" s="78">
        <v>0</v>
      </c>
      <c r="N5" s="79">
        <f aca="true" t="shared" si="2" ref="N5:N44">L5+M5</f>
        <v>120000</v>
      </c>
      <c r="O5" s="86">
        <v>12000</v>
      </c>
      <c r="P5" s="36">
        <f>SUM(N5:O5)</f>
        <v>132000</v>
      </c>
      <c r="Q5" s="100">
        <v>18000</v>
      </c>
      <c r="R5" s="100">
        <f aca="true" t="shared" si="3" ref="R5:R76">SUM(P5:Q5)</f>
        <v>150000</v>
      </c>
      <c r="S5" s="109">
        <v>0</v>
      </c>
      <c r="T5" s="108">
        <f>R5+S5</f>
        <v>150000</v>
      </c>
    </row>
    <row r="6" spans="1:20" ht="12.75" customHeight="1">
      <c r="A6" s="28"/>
      <c r="B6" s="28" t="s">
        <v>15</v>
      </c>
      <c r="C6" s="90"/>
      <c r="D6" s="29" t="s">
        <v>18</v>
      </c>
      <c r="E6" s="36">
        <v>38436</v>
      </c>
      <c r="F6" s="43">
        <v>37174</v>
      </c>
      <c r="G6" s="50">
        <v>0</v>
      </c>
      <c r="H6" s="51">
        <f t="shared" si="0"/>
        <v>37174</v>
      </c>
      <c r="I6" s="57">
        <v>0</v>
      </c>
      <c r="J6" s="58">
        <f t="shared" si="0"/>
        <v>37174</v>
      </c>
      <c r="K6" s="67">
        <v>255</v>
      </c>
      <c r="L6" s="68">
        <f t="shared" si="1"/>
        <v>37429</v>
      </c>
      <c r="M6" s="78">
        <v>0</v>
      </c>
      <c r="N6" s="79">
        <f t="shared" si="2"/>
        <v>37429</v>
      </c>
      <c r="O6" s="86">
        <v>153</v>
      </c>
      <c r="P6" s="36">
        <f>SUM(N6:O6)</f>
        <v>37582</v>
      </c>
      <c r="Q6" s="100">
        <v>-122</v>
      </c>
      <c r="R6" s="100">
        <f t="shared" si="3"/>
        <v>37460</v>
      </c>
      <c r="S6" s="109">
        <v>7800</v>
      </c>
      <c r="T6" s="108">
        <f aca="true" t="shared" si="4" ref="T6:T70">R6+S6</f>
        <v>45260</v>
      </c>
    </row>
    <row r="7" spans="1:20" ht="12.75" customHeight="1">
      <c r="A7" s="6" t="s">
        <v>15</v>
      </c>
      <c r="B7" s="6"/>
      <c r="C7" s="91"/>
      <c r="D7" s="96" t="s">
        <v>28</v>
      </c>
      <c r="E7" s="37">
        <v>11420</v>
      </c>
      <c r="F7" s="42">
        <f>80+30+1600+9000</f>
        <v>10710</v>
      </c>
      <c r="G7" s="48">
        <v>0</v>
      </c>
      <c r="H7" s="53">
        <f t="shared" si="0"/>
        <v>10710</v>
      </c>
      <c r="I7" s="59">
        <v>0</v>
      </c>
      <c r="J7" s="60">
        <f t="shared" si="0"/>
        <v>10710</v>
      </c>
      <c r="K7" s="69">
        <v>0</v>
      </c>
      <c r="L7" s="70">
        <f t="shared" si="1"/>
        <v>10710</v>
      </c>
      <c r="M7" s="80">
        <v>0</v>
      </c>
      <c r="N7" s="81">
        <f t="shared" si="2"/>
        <v>10710</v>
      </c>
      <c r="O7" s="85">
        <v>0</v>
      </c>
      <c r="P7" s="37">
        <f>SUM(N7:O7)</f>
        <v>10710</v>
      </c>
      <c r="Q7" s="102"/>
      <c r="R7" s="101">
        <f t="shared" si="3"/>
        <v>10710</v>
      </c>
      <c r="S7" s="105"/>
      <c r="T7" s="107">
        <f t="shared" si="4"/>
        <v>10710</v>
      </c>
    </row>
    <row r="8" spans="1:20" ht="12.75" customHeight="1">
      <c r="A8" s="6">
        <v>3111</v>
      </c>
      <c r="B8" s="6">
        <v>2122</v>
      </c>
      <c r="C8" s="91"/>
      <c r="D8" s="96" t="s">
        <v>63</v>
      </c>
      <c r="E8" s="37">
        <v>300</v>
      </c>
      <c r="F8" s="42">
        <v>330</v>
      </c>
      <c r="G8" s="48">
        <v>0</v>
      </c>
      <c r="H8" s="53">
        <f t="shared" si="0"/>
        <v>330</v>
      </c>
      <c r="I8" s="59">
        <v>0</v>
      </c>
      <c r="J8" s="60">
        <f t="shared" si="0"/>
        <v>330</v>
      </c>
      <c r="K8" s="69">
        <v>0</v>
      </c>
      <c r="L8" s="70">
        <f t="shared" si="1"/>
        <v>330</v>
      </c>
      <c r="M8" s="80">
        <v>0</v>
      </c>
      <c r="N8" s="81">
        <f t="shared" si="2"/>
        <v>330</v>
      </c>
      <c r="O8" s="85">
        <v>0</v>
      </c>
      <c r="P8" s="37">
        <f aca="true" t="shared" si="5" ref="P8:P20">SUM(N8:O8)</f>
        <v>330</v>
      </c>
      <c r="Q8" s="102"/>
      <c r="R8" s="101">
        <f t="shared" si="3"/>
        <v>330</v>
      </c>
      <c r="S8" s="105"/>
      <c r="T8" s="107">
        <f t="shared" si="4"/>
        <v>330</v>
      </c>
    </row>
    <row r="9" spans="1:20" ht="12.75" customHeight="1">
      <c r="A9" s="6">
        <v>3111</v>
      </c>
      <c r="B9" s="6">
        <v>2122</v>
      </c>
      <c r="C9" s="91"/>
      <c r="D9" s="96" t="s">
        <v>64</v>
      </c>
      <c r="E9" s="37">
        <v>364</v>
      </c>
      <c r="F9" s="42">
        <v>364</v>
      </c>
      <c r="G9" s="48">
        <v>0</v>
      </c>
      <c r="H9" s="53">
        <f t="shared" si="0"/>
        <v>364</v>
      </c>
      <c r="I9" s="59">
        <v>0</v>
      </c>
      <c r="J9" s="60">
        <f t="shared" si="0"/>
        <v>364</v>
      </c>
      <c r="K9" s="69">
        <v>0</v>
      </c>
      <c r="L9" s="70">
        <f t="shared" si="1"/>
        <v>364</v>
      </c>
      <c r="M9" s="80">
        <v>0</v>
      </c>
      <c r="N9" s="81">
        <f t="shared" si="2"/>
        <v>364</v>
      </c>
      <c r="O9" s="85">
        <v>0</v>
      </c>
      <c r="P9" s="37">
        <f t="shared" si="5"/>
        <v>364</v>
      </c>
      <c r="Q9" s="102"/>
      <c r="R9" s="101">
        <f t="shared" si="3"/>
        <v>364</v>
      </c>
      <c r="S9" s="105"/>
      <c r="T9" s="107">
        <f t="shared" si="4"/>
        <v>364</v>
      </c>
    </row>
    <row r="10" spans="1:20" ht="12.75" customHeight="1">
      <c r="A10" s="6">
        <v>3113</v>
      </c>
      <c r="B10" s="6">
        <v>2122</v>
      </c>
      <c r="C10" s="91"/>
      <c r="D10" s="96" t="s">
        <v>65</v>
      </c>
      <c r="E10" s="37">
        <v>1270</v>
      </c>
      <c r="F10" s="42">
        <v>1296</v>
      </c>
      <c r="G10" s="48">
        <v>0</v>
      </c>
      <c r="H10" s="53">
        <f t="shared" si="0"/>
        <v>1296</v>
      </c>
      <c r="I10" s="59">
        <v>0</v>
      </c>
      <c r="J10" s="60">
        <f t="shared" si="0"/>
        <v>1296</v>
      </c>
      <c r="K10" s="69">
        <v>0</v>
      </c>
      <c r="L10" s="70">
        <f t="shared" si="1"/>
        <v>1296</v>
      </c>
      <c r="M10" s="80">
        <v>0</v>
      </c>
      <c r="N10" s="81">
        <f t="shared" si="2"/>
        <v>1296</v>
      </c>
      <c r="O10" s="85">
        <v>0</v>
      </c>
      <c r="P10" s="37">
        <f t="shared" si="5"/>
        <v>1296</v>
      </c>
      <c r="Q10" s="102">
        <v>-122</v>
      </c>
      <c r="R10" s="101">
        <f t="shared" si="3"/>
        <v>1174</v>
      </c>
      <c r="S10" s="105"/>
      <c r="T10" s="107">
        <f t="shared" si="4"/>
        <v>1174</v>
      </c>
    </row>
    <row r="11" spans="1:20" ht="12.75" customHeight="1">
      <c r="A11" s="6">
        <v>3112</v>
      </c>
      <c r="B11" s="6">
        <v>2122</v>
      </c>
      <c r="C11" s="91"/>
      <c r="D11" s="96" t="s">
        <v>66</v>
      </c>
      <c r="E11" s="37">
        <v>355</v>
      </c>
      <c r="F11" s="42">
        <v>406</v>
      </c>
      <c r="G11" s="48">
        <v>0</v>
      </c>
      <c r="H11" s="53">
        <f t="shared" si="0"/>
        <v>406</v>
      </c>
      <c r="I11" s="59">
        <v>0</v>
      </c>
      <c r="J11" s="60">
        <f t="shared" si="0"/>
        <v>406</v>
      </c>
      <c r="K11" s="69">
        <v>0</v>
      </c>
      <c r="L11" s="70">
        <f t="shared" si="1"/>
        <v>406</v>
      </c>
      <c r="M11" s="80">
        <v>0</v>
      </c>
      <c r="N11" s="81">
        <f t="shared" si="2"/>
        <v>406</v>
      </c>
      <c r="O11" s="85">
        <v>0</v>
      </c>
      <c r="P11" s="37">
        <f t="shared" si="5"/>
        <v>406</v>
      </c>
      <c r="Q11" s="102"/>
      <c r="R11" s="101">
        <f t="shared" si="3"/>
        <v>406</v>
      </c>
      <c r="S11" s="105"/>
      <c r="T11" s="107">
        <f t="shared" si="4"/>
        <v>406</v>
      </c>
    </row>
    <row r="12" spans="1:20" ht="12.75" customHeight="1">
      <c r="A12" s="6" t="s">
        <v>22</v>
      </c>
      <c r="B12" s="6"/>
      <c r="C12" s="91"/>
      <c r="D12" s="96" t="s">
        <v>29</v>
      </c>
      <c r="E12" s="37">
        <v>8860</v>
      </c>
      <c r="F12" s="42">
        <f>10+8000+10</f>
        <v>8020</v>
      </c>
      <c r="G12" s="48">
        <v>0</v>
      </c>
      <c r="H12" s="53">
        <f t="shared" si="0"/>
        <v>8020</v>
      </c>
      <c r="I12" s="59">
        <v>0</v>
      </c>
      <c r="J12" s="60">
        <f t="shared" si="0"/>
        <v>8020</v>
      </c>
      <c r="K12" s="69">
        <v>0</v>
      </c>
      <c r="L12" s="70">
        <f t="shared" si="1"/>
        <v>8020</v>
      </c>
      <c r="M12" s="80">
        <v>0</v>
      </c>
      <c r="N12" s="81">
        <f t="shared" si="2"/>
        <v>8020</v>
      </c>
      <c r="O12" s="85">
        <v>0</v>
      </c>
      <c r="P12" s="37">
        <f t="shared" si="5"/>
        <v>8020</v>
      </c>
      <c r="Q12" s="102"/>
      <c r="R12" s="101">
        <f t="shared" si="3"/>
        <v>8020</v>
      </c>
      <c r="S12" s="105"/>
      <c r="T12" s="107">
        <f t="shared" si="4"/>
        <v>8020</v>
      </c>
    </row>
    <row r="13" spans="1:20" ht="12.75" customHeight="1">
      <c r="A13" s="6">
        <v>3412</v>
      </c>
      <c r="B13" s="6">
        <v>2122</v>
      </c>
      <c r="C13" s="91"/>
      <c r="D13" s="97" t="s">
        <v>1</v>
      </c>
      <c r="E13" s="37">
        <v>1889</v>
      </c>
      <c r="F13" s="42">
        <v>2068</v>
      </c>
      <c r="G13" s="48">
        <v>0</v>
      </c>
      <c r="H13" s="53">
        <f t="shared" si="0"/>
        <v>2068</v>
      </c>
      <c r="I13" s="59">
        <v>0</v>
      </c>
      <c r="J13" s="60">
        <f t="shared" si="0"/>
        <v>2068</v>
      </c>
      <c r="K13" s="69">
        <v>0</v>
      </c>
      <c r="L13" s="70">
        <f t="shared" si="1"/>
        <v>2068</v>
      </c>
      <c r="M13" s="80">
        <v>0</v>
      </c>
      <c r="N13" s="81">
        <f t="shared" si="2"/>
        <v>2068</v>
      </c>
      <c r="O13" s="85">
        <v>0</v>
      </c>
      <c r="P13" s="37">
        <f t="shared" si="5"/>
        <v>2068</v>
      </c>
      <c r="Q13" s="102"/>
      <c r="R13" s="101">
        <f t="shared" si="3"/>
        <v>2068</v>
      </c>
      <c r="S13" s="105"/>
      <c r="T13" s="107">
        <f t="shared" si="4"/>
        <v>2068</v>
      </c>
    </row>
    <row r="14" spans="1:20" ht="12.75" customHeight="1">
      <c r="A14" s="6">
        <v>3421</v>
      </c>
      <c r="B14" s="6">
        <v>2122</v>
      </c>
      <c r="C14" s="91"/>
      <c r="D14" s="97" t="s">
        <v>11</v>
      </c>
      <c r="E14" s="37">
        <v>835</v>
      </c>
      <c r="F14" s="42">
        <v>872</v>
      </c>
      <c r="G14" s="48">
        <v>0</v>
      </c>
      <c r="H14" s="53">
        <f t="shared" si="0"/>
        <v>872</v>
      </c>
      <c r="I14" s="59">
        <v>0</v>
      </c>
      <c r="J14" s="60">
        <f t="shared" si="0"/>
        <v>872</v>
      </c>
      <c r="K14" s="69">
        <v>0</v>
      </c>
      <c r="L14" s="70">
        <f t="shared" si="1"/>
        <v>872</v>
      </c>
      <c r="M14" s="80">
        <v>0</v>
      </c>
      <c r="N14" s="81">
        <f t="shared" si="2"/>
        <v>872</v>
      </c>
      <c r="O14" s="85">
        <v>0</v>
      </c>
      <c r="P14" s="37">
        <f t="shared" si="5"/>
        <v>872</v>
      </c>
      <c r="Q14" s="102"/>
      <c r="R14" s="101">
        <f t="shared" si="3"/>
        <v>872</v>
      </c>
      <c r="S14" s="105"/>
      <c r="T14" s="107">
        <f t="shared" si="4"/>
        <v>872</v>
      </c>
    </row>
    <row r="15" spans="1:20" ht="12.75" customHeight="1">
      <c r="A15" s="6" t="s">
        <v>23</v>
      </c>
      <c r="B15" s="6">
        <v>2229</v>
      </c>
      <c r="C15" s="91"/>
      <c r="D15" s="97" t="s">
        <v>107</v>
      </c>
      <c r="E15" s="37"/>
      <c r="F15" s="42"/>
      <c r="G15" s="48"/>
      <c r="H15" s="53"/>
      <c r="I15" s="59"/>
      <c r="J15" s="60"/>
      <c r="K15" s="69"/>
      <c r="L15" s="70"/>
      <c r="M15" s="80"/>
      <c r="N15" s="81"/>
      <c r="O15" s="85">
        <v>153</v>
      </c>
      <c r="P15" s="37">
        <v>153</v>
      </c>
      <c r="Q15" s="102"/>
      <c r="R15" s="101">
        <f t="shared" si="3"/>
        <v>153</v>
      </c>
      <c r="S15" s="105"/>
      <c r="T15" s="107">
        <f t="shared" si="4"/>
        <v>153</v>
      </c>
    </row>
    <row r="16" spans="1:20" ht="12.75" customHeight="1">
      <c r="A16" s="6" t="s">
        <v>24</v>
      </c>
      <c r="B16" s="6"/>
      <c r="C16" s="91"/>
      <c r="D16" s="97" t="s">
        <v>30</v>
      </c>
      <c r="E16" s="37">
        <v>7812</v>
      </c>
      <c r="F16" s="42">
        <f>2048+3100+500+2000</f>
        <v>7648</v>
      </c>
      <c r="G16" s="48">
        <v>0</v>
      </c>
      <c r="H16" s="53">
        <f t="shared" si="0"/>
        <v>7648</v>
      </c>
      <c r="I16" s="59">
        <v>0</v>
      </c>
      <c r="J16" s="60">
        <f t="shared" si="0"/>
        <v>7648</v>
      </c>
      <c r="K16" s="69">
        <v>0</v>
      </c>
      <c r="L16" s="70">
        <f t="shared" si="1"/>
        <v>7648</v>
      </c>
      <c r="M16" s="80">
        <v>0</v>
      </c>
      <c r="N16" s="81">
        <f t="shared" si="2"/>
        <v>7648</v>
      </c>
      <c r="O16" s="85">
        <v>0</v>
      </c>
      <c r="P16" s="37">
        <f t="shared" si="5"/>
        <v>7648</v>
      </c>
      <c r="Q16" s="102"/>
      <c r="R16" s="101">
        <f t="shared" si="3"/>
        <v>7648</v>
      </c>
      <c r="S16" s="105">
        <v>4000</v>
      </c>
      <c r="T16" s="107">
        <f t="shared" si="4"/>
        <v>11648</v>
      </c>
    </row>
    <row r="17" spans="1:20" ht="12.75" customHeight="1">
      <c r="A17" s="6" t="s">
        <v>25</v>
      </c>
      <c r="B17" s="6"/>
      <c r="C17" s="91"/>
      <c r="D17" s="96" t="s">
        <v>31</v>
      </c>
      <c r="E17" s="37">
        <v>980</v>
      </c>
      <c r="F17" s="42">
        <f>500+50+50</f>
        <v>600</v>
      </c>
      <c r="G17" s="48">
        <v>0</v>
      </c>
      <c r="H17" s="53">
        <f t="shared" si="0"/>
        <v>600</v>
      </c>
      <c r="I17" s="59">
        <v>0</v>
      </c>
      <c r="J17" s="60">
        <f t="shared" si="0"/>
        <v>600</v>
      </c>
      <c r="K17" s="69">
        <v>0</v>
      </c>
      <c r="L17" s="70">
        <f t="shared" si="1"/>
        <v>600</v>
      </c>
      <c r="M17" s="80">
        <v>0</v>
      </c>
      <c r="N17" s="81">
        <f t="shared" si="2"/>
        <v>600</v>
      </c>
      <c r="O17" s="85">
        <v>0</v>
      </c>
      <c r="P17" s="37">
        <f t="shared" si="5"/>
        <v>600</v>
      </c>
      <c r="Q17" s="102"/>
      <c r="R17" s="101">
        <f t="shared" si="3"/>
        <v>600</v>
      </c>
      <c r="S17" s="105">
        <v>2200</v>
      </c>
      <c r="T17" s="107">
        <f t="shared" si="4"/>
        <v>2800</v>
      </c>
    </row>
    <row r="18" spans="1:20" ht="12.75" customHeight="1">
      <c r="A18" s="6" t="s">
        <v>17</v>
      </c>
      <c r="B18" s="6"/>
      <c r="C18" s="91"/>
      <c r="D18" s="96" t="s">
        <v>32</v>
      </c>
      <c r="E18" s="37">
        <v>4121</v>
      </c>
      <c r="F18" s="42">
        <f>4700</f>
        <v>4700</v>
      </c>
      <c r="G18" s="48">
        <v>0</v>
      </c>
      <c r="H18" s="53">
        <f t="shared" si="0"/>
        <v>4700</v>
      </c>
      <c r="I18" s="59">
        <v>0</v>
      </c>
      <c r="J18" s="60">
        <f t="shared" si="0"/>
        <v>4700</v>
      </c>
      <c r="K18" s="69">
        <v>0</v>
      </c>
      <c r="L18" s="70">
        <f t="shared" si="1"/>
        <v>4700</v>
      </c>
      <c r="M18" s="80">
        <v>0</v>
      </c>
      <c r="N18" s="81">
        <f t="shared" si="2"/>
        <v>4700</v>
      </c>
      <c r="O18" s="85">
        <v>0</v>
      </c>
      <c r="P18" s="37">
        <f t="shared" si="5"/>
        <v>4700</v>
      </c>
      <c r="Q18" s="102"/>
      <c r="R18" s="101">
        <f t="shared" si="3"/>
        <v>4700</v>
      </c>
      <c r="S18" s="105">
        <v>1100</v>
      </c>
      <c r="T18" s="107">
        <f t="shared" si="4"/>
        <v>5800</v>
      </c>
    </row>
    <row r="19" spans="1:20" ht="12.75" customHeight="1">
      <c r="A19" s="6" t="s">
        <v>26</v>
      </c>
      <c r="B19" s="6"/>
      <c r="C19" s="91"/>
      <c r="D19" s="96" t="s">
        <v>33</v>
      </c>
      <c r="E19" s="37">
        <v>150</v>
      </c>
      <c r="F19" s="42">
        <v>100</v>
      </c>
      <c r="G19" s="48">
        <v>0</v>
      </c>
      <c r="H19" s="53">
        <f t="shared" si="0"/>
        <v>100</v>
      </c>
      <c r="I19" s="59">
        <v>0</v>
      </c>
      <c r="J19" s="60">
        <f t="shared" si="0"/>
        <v>100</v>
      </c>
      <c r="K19" s="69">
        <v>0</v>
      </c>
      <c r="L19" s="70">
        <f t="shared" si="1"/>
        <v>100</v>
      </c>
      <c r="M19" s="80">
        <v>0</v>
      </c>
      <c r="N19" s="81">
        <f t="shared" si="2"/>
        <v>100</v>
      </c>
      <c r="O19" s="85">
        <v>0</v>
      </c>
      <c r="P19" s="37">
        <f t="shared" si="5"/>
        <v>100</v>
      </c>
      <c r="Q19" s="102"/>
      <c r="R19" s="101">
        <f t="shared" si="3"/>
        <v>100</v>
      </c>
      <c r="S19" s="105"/>
      <c r="T19" s="107">
        <f t="shared" si="4"/>
        <v>100</v>
      </c>
    </row>
    <row r="20" spans="1:20" ht="12.75" customHeight="1">
      <c r="A20" s="6" t="s">
        <v>27</v>
      </c>
      <c r="B20" s="6"/>
      <c r="C20" s="91"/>
      <c r="D20" s="96" t="s">
        <v>34</v>
      </c>
      <c r="E20" s="37">
        <v>80</v>
      </c>
      <c r="F20" s="42">
        <v>60</v>
      </c>
      <c r="G20" s="48">
        <v>0</v>
      </c>
      <c r="H20" s="53">
        <f t="shared" si="0"/>
        <v>60</v>
      </c>
      <c r="I20" s="59">
        <v>0</v>
      </c>
      <c r="J20" s="60">
        <f t="shared" si="0"/>
        <v>60</v>
      </c>
      <c r="K20" s="69">
        <v>255</v>
      </c>
      <c r="L20" s="70">
        <f t="shared" si="1"/>
        <v>315</v>
      </c>
      <c r="M20" s="80">
        <v>0</v>
      </c>
      <c r="N20" s="81">
        <f t="shared" si="2"/>
        <v>315</v>
      </c>
      <c r="O20" s="85">
        <v>0</v>
      </c>
      <c r="P20" s="37">
        <f t="shared" si="5"/>
        <v>315</v>
      </c>
      <c r="Q20" s="102"/>
      <c r="R20" s="101">
        <f t="shared" si="3"/>
        <v>315</v>
      </c>
      <c r="S20" s="105">
        <v>500</v>
      </c>
      <c r="T20" s="107">
        <f t="shared" si="4"/>
        <v>815</v>
      </c>
    </row>
    <row r="21" spans="1:20" ht="12.75" customHeight="1">
      <c r="A21" s="30"/>
      <c r="B21" s="31" t="s">
        <v>16</v>
      </c>
      <c r="C21" s="90"/>
      <c r="D21" s="32" t="s">
        <v>19</v>
      </c>
      <c r="E21" s="36">
        <v>256</v>
      </c>
      <c r="F21" s="43">
        <v>0</v>
      </c>
      <c r="G21" s="50">
        <v>0</v>
      </c>
      <c r="H21" s="51">
        <f>F21+G21</f>
        <v>0</v>
      </c>
      <c r="I21" s="57">
        <v>0</v>
      </c>
      <c r="J21" s="58">
        <f t="shared" si="0"/>
        <v>0</v>
      </c>
      <c r="K21" s="67">
        <v>1820</v>
      </c>
      <c r="L21" s="68">
        <f t="shared" si="1"/>
        <v>1820</v>
      </c>
      <c r="M21" s="78">
        <v>0</v>
      </c>
      <c r="N21" s="79">
        <f t="shared" si="2"/>
        <v>1820</v>
      </c>
      <c r="O21" s="86">
        <v>0</v>
      </c>
      <c r="P21" s="36">
        <f>SUM(N21:O21)</f>
        <v>1820</v>
      </c>
      <c r="Q21" s="100">
        <v>0</v>
      </c>
      <c r="R21" s="100">
        <f t="shared" si="3"/>
        <v>1820</v>
      </c>
      <c r="S21" s="109">
        <v>0</v>
      </c>
      <c r="T21" s="108">
        <f t="shared" si="4"/>
        <v>1820</v>
      </c>
    </row>
    <row r="22" spans="1:20" ht="12.75" customHeight="1">
      <c r="A22" s="27"/>
      <c r="B22" s="27">
        <v>3111</v>
      </c>
      <c r="C22" s="91"/>
      <c r="D22" s="76" t="s">
        <v>98</v>
      </c>
      <c r="E22" s="36"/>
      <c r="F22" s="43"/>
      <c r="G22" s="50"/>
      <c r="H22" s="51"/>
      <c r="I22" s="57"/>
      <c r="J22" s="58"/>
      <c r="K22" s="69">
        <v>1390</v>
      </c>
      <c r="L22" s="70">
        <f t="shared" si="1"/>
        <v>1390</v>
      </c>
      <c r="M22" s="80">
        <v>0</v>
      </c>
      <c r="N22" s="81">
        <f t="shared" si="2"/>
        <v>1390</v>
      </c>
      <c r="O22" s="85">
        <v>0</v>
      </c>
      <c r="P22" s="37">
        <f>SUM(N22:O22)</f>
        <v>1390</v>
      </c>
      <c r="Q22" s="102"/>
      <c r="R22" s="101">
        <f t="shared" si="3"/>
        <v>1390</v>
      </c>
      <c r="S22" s="105"/>
      <c r="T22" s="107">
        <f t="shared" si="4"/>
        <v>1390</v>
      </c>
    </row>
    <row r="23" spans="1:20" ht="12.75" customHeight="1">
      <c r="A23" s="27"/>
      <c r="B23" s="27">
        <v>3113</v>
      </c>
      <c r="C23" s="91"/>
      <c r="D23" s="76" t="s">
        <v>99</v>
      </c>
      <c r="E23" s="36"/>
      <c r="F23" s="43"/>
      <c r="G23" s="50"/>
      <c r="H23" s="51"/>
      <c r="I23" s="57"/>
      <c r="J23" s="58"/>
      <c r="K23" s="69">
        <v>430</v>
      </c>
      <c r="L23" s="70">
        <f t="shared" si="1"/>
        <v>430</v>
      </c>
      <c r="M23" s="80">
        <v>0</v>
      </c>
      <c r="N23" s="81">
        <f t="shared" si="2"/>
        <v>430</v>
      </c>
      <c r="O23" s="85">
        <v>0</v>
      </c>
      <c r="P23" s="37">
        <f>SUM(N23:O23)</f>
        <v>430</v>
      </c>
      <c r="Q23" s="102"/>
      <c r="R23" s="101">
        <f t="shared" si="3"/>
        <v>430</v>
      </c>
      <c r="S23" s="105"/>
      <c r="T23" s="107">
        <f t="shared" si="4"/>
        <v>430</v>
      </c>
    </row>
    <row r="24" spans="1:20" ht="12.75" customHeight="1">
      <c r="A24" s="30"/>
      <c r="B24" s="31" t="s">
        <v>17</v>
      </c>
      <c r="C24" s="90"/>
      <c r="D24" s="32" t="s">
        <v>20</v>
      </c>
      <c r="E24" s="36">
        <v>104263</v>
      </c>
      <c r="F24" s="43">
        <v>30444</v>
      </c>
      <c r="G24" s="50">
        <v>15780</v>
      </c>
      <c r="H24" s="51">
        <f>F24+G24</f>
        <v>46224</v>
      </c>
      <c r="I24" s="57">
        <v>250</v>
      </c>
      <c r="J24" s="58">
        <f t="shared" si="0"/>
        <v>46474</v>
      </c>
      <c r="K24" s="67">
        <v>8166</v>
      </c>
      <c r="L24" s="68">
        <f t="shared" si="1"/>
        <v>54640</v>
      </c>
      <c r="M24" s="78">
        <v>0</v>
      </c>
      <c r="N24" s="79">
        <f t="shared" si="2"/>
        <v>54640</v>
      </c>
      <c r="O24" s="86">
        <v>2049</v>
      </c>
      <c r="P24" s="36">
        <f>SUM(N24:O24)</f>
        <v>56689</v>
      </c>
      <c r="Q24" s="100">
        <v>4066</v>
      </c>
      <c r="R24" s="100">
        <f t="shared" si="3"/>
        <v>60755</v>
      </c>
      <c r="S24" s="109">
        <v>2893</v>
      </c>
      <c r="T24" s="108">
        <f t="shared" si="4"/>
        <v>63648</v>
      </c>
    </row>
    <row r="25" spans="1:20" ht="12.75" customHeight="1">
      <c r="A25" s="6"/>
      <c r="B25" s="27">
        <v>4112</v>
      </c>
      <c r="C25" s="92"/>
      <c r="D25" s="96" t="s">
        <v>36</v>
      </c>
      <c r="E25" s="37">
        <v>30358</v>
      </c>
      <c r="F25" s="42">
        <v>30444</v>
      </c>
      <c r="G25" s="48">
        <v>0</v>
      </c>
      <c r="H25" s="53">
        <f aca="true" t="shared" si="6" ref="H25:J36">F25+G25</f>
        <v>30444</v>
      </c>
      <c r="I25" s="59">
        <v>0</v>
      </c>
      <c r="J25" s="60">
        <f t="shared" si="6"/>
        <v>30444</v>
      </c>
      <c r="K25" s="69">
        <v>0</v>
      </c>
      <c r="L25" s="70">
        <f t="shared" si="1"/>
        <v>30444</v>
      </c>
      <c r="M25" s="80">
        <v>0</v>
      </c>
      <c r="N25" s="81">
        <f t="shared" si="2"/>
        <v>30444</v>
      </c>
      <c r="O25" s="85">
        <v>0</v>
      </c>
      <c r="P25" s="37">
        <f aca="true" t="shared" si="7" ref="P25:P43">SUM(N25:O25)</f>
        <v>30444</v>
      </c>
      <c r="Q25" s="102"/>
      <c r="R25" s="101">
        <f t="shared" si="3"/>
        <v>30444</v>
      </c>
      <c r="S25" s="105"/>
      <c r="T25" s="107">
        <f t="shared" si="4"/>
        <v>30444</v>
      </c>
    </row>
    <row r="26" spans="1:20" ht="12.75" customHeight="1">
      <c r="A26" s="6"/>
      <c r="B26" s="27" t="s">
        <v>17</v>
      </c>
      <c r="C26" s="92"/>
      <c r="D26" s="96" t="s">
        <v>70</v>
      </c>
      <c r="E26" s="37">
        <v>73905</v>
      </c>
      <c r="F26" s="42">
        <v>0</v>
      </c>
      <c r="G26" s="48">
        <v>0</v>
      </c>
      <c r="H26" s="53">
        <f t="shared" si="6"/>
        <v>0</v>
      </c>
      <c r="I26" s="59">
        <v>0</v>
      </c>
      <c r="J26" s="60">
        <f t="shared" si="6"/>
        <v>0</v>
      </c>
      <c r="K26" s="69">
        <v>0</v>
      </c>
      <c r="L26" s="70">
        <f t="shared" si="1"/>
        <v>0</v>
      </c>
      <c r="M26" s="80">
        <v>0</v>
      </c>
      <c r="N26" s="81">
        <f t="shared" si="2"/>
        <v>0</v>
      </c>
      <c r="O26" s="85">
        <v>0</v>
      </c>
      <c r="P26" s="37">
        <f t="shared" si="7"/>
        <v>0</v>
      </c>
      <c r="Q26" s="102"/>
      <c r="R26" s="101">
        <f t="shared" si="3"/>
        <v>0</v>
      </c>
      <c r="S26" s="105"/>
      <c r="T26" s="107">
        <f t="shared" si="4"/>
        <v>0</v>
      </c>
    </row>
    <row r="27" spans="1:20" ht="12.75" customHeight="1">
      <c r="A27" s="6"/>
      <c r="B27" s="27">
        <v>4116</v>
      </c>
      <c r="C27" s="92">
        <v>184014</v>
      </c>
      <c r="D27" s="96" t="s">
        <v>77</v>
      </c>
      <c r="E27" s="37"/>
      <c r="F27" s="42"/>
      <c r="G27" s="49">
        <v>3296</v>
      </c>
      <c r="H27" s="53">
        <f t="shared" si="6"/>
        <v>3296</v>
      </c>
      <c r="I27" s="59">
        <v>0</v>
      </c>
      <c r="J27" s="60">
        <f t="shared" si="6"/>
        <v>3296</v>
      </c>
      <c r="K27" s="69">
        <v>0</v>
      </c>
      <c r="L27" s="70">
        <f t="shared" si="1"/>
        <v>3296</v>
      </c>
      <c r="M27" s="80">
        <v>0</v>
      </c>
      <c r="N27" s="81">
        <f t="shared" si="2"/>
        <v>3296</v>
      </c>
      <c r="O27" s="85">
        <v>0</v>
      </c>
      <c r="P27" s="37">
        <f t="shared" si="7"/>
        <v>3296</v>
      </c>
      <c r="Q27" s="102"/>
      <c r="R27" s="101">
        <f t="shared" si="3"/>
        <v>3296</v>
      </c>
      <c r="S27" s="105"/>
      <c r="T27" s="107">
        <f t="shared" si="4"/>
        <v>3296</v>
      </c>
    </row>
    <row r="28" spans="1:20" ht="12.75" customHeight="1">
      <c r="A28" s="6"/>
      <c r="B28" s="27">
        <v>4119</v>
      </c>
      <c r="C28" s="92"/>
      <c r="D28" s="96" t="s">
        <v>78</v>
      </c>
      <c r="E28" s="37"/>
      <c r="F28" s="42"/>
      <c r="G28" s="49">
        <v>360</v>
      </c>
      <c r="H28" s="53">
        <f t="shared" si="6"/>
        <v>360</v>
      </c>
      <c r="I28" s="59">
        <v>0</v>
      </c>
      <c r="J28" s="60">
        <f t="shared" si="6"/>
        <v>360</v>
      </c>
      <c r="K28" s="69">
        <v>0</v>
      </c>
      <c r="L28" s="70">
        <f t="shared" si="1"/>
        <v>360</v>
      </c>
      <c r="M28" s="80">
        <v>0</v>
      </c>
      <c r="N28" s="81">
        <f t="shared" si="2"/>
        <v>360</v>
      </c>
      <c r="O28" s="85">
        <v>0</v>
      </c>
      <c r="P28" s="37">
        <f t="shared" si="7"/>
        <v>360</v>
      </c>
      <c r="Q28" s="102"/>
      <c r="R28" s="101">
        <f t="shared" si="3"/>
        <v>360</v>
      </c>
      <c r="S28" s="105"/>
      <c r="T28" s="107">
        <f t="shared" si="4"/>
        <v>360</v>
      </c>
    </row>
    <row r="29" spans="1:20" ht="12.75" customHeight="1">
      <c r="A29" s="6"/>
      <c r="B29" s="27">
        <v>4119</v>
      </c>
      <c r="C29" s="92"/>
      <c r="D29" s="96" t="s">
        <v>88</v>
      </c>
      <c r="E29" s="37"/>
      <c r="F29" s="42"/>
      <c r="G29" s="49"/>
      <c r="H29" s="53"/>
      <c r="I29" s="59"/>
      <c r="J29" s="60"/>
      <c r="K29" s="69">
        <v>440</v>
      </c>
      <c r="L29" s="70">
        <f t="shared" si="1"/>
        <v>440</v>
      </c>
      <c r="M29" s="80">
        <v>0</v>
      </c>
      <c r="N29" s="81">
        <f t="shared" si="2"/>
        <v>440</v>
      </c>
      <c r="O29" s="85">
        <v>0</v>
      </c>
      <c r="P29" s="37">
        <f t="shared" si="7"/>
        <v>440</v>
      </c>
      <c r="Q29" s="102"/>
      <c r="R29" s="101">
        <f t="shared" si="3"/>
        <v>440</v>
      </c>
      <c r="S29" s="105"/>
      <c r="T29" s="107">
        <f t="shared" si="4"/>
        <v>440</v>
      </c>
    </row>
    <row r="30" spans="1:20" ht="12.75" customHeight="1">
      <c r="A30" s="6"/>
      <c r="B30" s="27">
        <v>4116</v>
      </c>
      <c r="C30" s="92"/>
      <c r="D30" s="96" t="s">
        <v>89</v>
      </c>
      <c r="E30" s="37"/>
      <c r="F30" s="42"/>
      <c r="G30" s="49"/>
      <c r="H30" s="53"/>
      <c r="I30" s="59"/>
      <c r="J30" s="60"/>
      <c r="K30" s="69">
        <v>50</v>
      </c>
      <c r="L30" s="70">
        <f t="shared" si="1"/>
        <v>50</v>
      </c>
      <c r="M30" s="80">
        <v>0</v>
      </c>
      <c r="N30" s="81">
        <f t="shared" si="2"/>
        <v>50</v>
      </c>
      <c r="O30" s="85">
        <v>0</v>
      </c>
      <c r="P30" s="37">
        <f t="shared" si="7"/>
        <v>50</v>
      </c>
      <c r="Q30" s="102"/>
      <c r="R30" s="101">
        <f t="shared" si="3"/>
        <v>50</v>
      </c>
      <c r="S30" s="105"/>
      <c r="T30" s="107">
        <f t="shared" si="4"/>
        <v>50</v>
      </c>
    </row>
    <row r="31" spans="1:20" ht="12.75" customHeight="1">
      <c r="A31" s="6"/>
      <c r="B31" s="27">
        <v>4113</v>
      </c>
      <c r="C31" s="92"/>
      <c r="D31" s="96" t="s">
        <v>79</v>
      </c>
      <c r="E31" s="37"/>
      <c r="F31" s="42"/>
      <c r="G31" s="49">
        <v>752</v>
      </c>
      <c r="H31" s="53">
        <f t="shared" si="6"/>
        <v>752</v>
      </c>
      <c r="I31" s="59">
        <v>0</v>
      </c>
      <c r="J31" s="60">
        <f t="shared" si="6"/>
        <v>752</v>
      </c>
      <c r="K31" s="69">
        <v>0</v>
      </c>
      <c r="L31" s="70">
        <f t="shared" si="1"/>
        <v>752</v>
      </c>
      <c r="M31" s="80">
        <v>0</v>
      </c>
      <c r="N31" s="81">
        <f t="shared" si="2"/>
        <v>752</v>
      </c>
      <c r="O31" s="85">
        <v>0</v>
      </c>
      <c r="P31" s="37">
        <f t="shared" si="7"/>
        <v>752</v>
      </c>
      <c r="Q31" s="102"/>
      <c r="R31" s="101">
        <f t="shared" si="3"/>
        <v>752</v>
      </c>
      <c r="S31" s="105"/>
      <c r="T31" s="107">
        <f t="shared" si="4"/>
        <v>752</v>
      </c>
    </row>
    <row r="32" spans="1:20" ht="12.75" customHeight="1">
      <c r="A32" s="6"/>
      <c r="B32" s="27">
        <v>4216</v>
      </c>
      <c r="C32" s="92"/>
      <c r="D32" s="96" t="s">
        <v>80</v>
      </c>
      <c r="E32" s="37"/>
      <c r="F32" s="42"/>
      <c r="G32" s="49">
        <v>1441</v>
      </c>
      <c r="H32" s="53">
        <f t="shared" si="6"/>
        <v>1441</v>
      </c>
      <c r="I32" s="59">
        <v>0</v>
      </c>
      <c r="J32" s="60">
        <f t="shared" si="6"/>
        <v>1441</v>
      </c>
      <c r="K32" s="69">
        <v>0</v>
      </c>
      <c r="L32" s="70">
        <f t="shared" si="1"/>
        <v>1441</v>
      </c>
      <c r="M32" s="80">
        <v>0</v>
      </c>
      <c r="N32" s="81">
        <f t="shared" si="2"/>
        <v>1441</v>
      </c>
      <c r="O32" s="85">
        <v>0</v>
      </c>
      <c r="P32" s="37">
        <f t="shared" si="7"/>
        <v>1441</v>
      </c>
      <c r="Q32" s="102"/>
      <c r="R32" s="101">
        <f t="shared" si="3"/>
        <v>1441</v>
      </c>
      <c r="S32" s="105"/>
      <c r="T32" s="107">
        <f t="shared" si="4"/>
        <v>1441</v>
      </c>
    </row>
    <row r="33" spans="1:20" ht="12.75" customHeight="1">
      <c r="A33" s="6"/>
      <c r="B33" s="27">
        <v>4116</v>
      </c>
      <c r="C33" s="92">
        <v>201005</v>
      </c>
      <c r="D33" s="96" t="s">
        <v>81</v>
      </c>
      <c r="E33" s="37"/>
      <c r="F33" s="42"/>
      <c r="G33" s="49">
        <v>2728</v>
      </c>
      <c r="H33" s="53">
        <f t="shared" si="6"/>
        <v>2728</v>
      </c>
      <c r="I33" s="59">
        <v>0</v>
      </c>
      <c r="J33" s="60">
        <f t="shared" si="6"/>
        <v>2728</v>
      </c>
      <c r="K33" s="69">
        <v>0</v>
      </c>
      <c r="L33" s="70">
        <f t="shared" si="1"/>
        <v>2728</v>
      </c>
      <c r="M33" s="80">
        <v>0</v>
      </c>
      <c r="N33" s="81">
        <f t="shared" si="2"/>
        <v>2728</v>
      </c>
      <c r="O33" s="85">
        <v>0</v>
      </c>
      <c r="P33" s="37">
        <f t="shared" si="7"/>
        <v>2728</v>
      </c>
      <c r="Q33" s="102"/>
      <c r="R33" s="101">
        <f t="shared" si="3"/>
        <v>2728</v>
      </c>
      <c r="S33" s="105"/>
      <c r="T33" s="107">
        <f t="shared" si="4"/>
        <v>2728</v>
      </c>
    </row>
    <row r="34" spans="1:20" ht="12.75" customHeight="1">
      <c r="A34" s="6"/>
      <c r="B34" s="27">
        <v>4113</v>
      </c>
      <c r="C34" s="92">
        <v>201007</v>
      </c>
      <c r="D34" s="96" t="s">
        <v>82</v>
      </c>
      <c r="E34" s="37"/>
      <c r="F34" s="42"/>
      <c r="G34" s="49">
        <v>271</v>
      </c>
      <c r="H34" s="53">
        <f t="shared" si="6"/>
        <v>271</v>
      </c>
      <c r="I34" s="59">
        <v>0</v>
      </c>
      <c r="J34" s="60">
        <f t="shared" si="6"/>
        <v>271</v>
      </c>
      <c r="K34" s="69">
        <v>0</v>
      </c>
      <c r="L34" s="70">
        <f t="shared" si="1"/>
        <v>271</v>
      </c>
      <c r="M34" s="80">
        <v>0</v>
      </c>
      <c r="N34" s="81">
        <f t="shared" si="2"/>
        <v>271</v>
      </c>
      <c r="O34" s="85">
        <v>0</v>
      </c>
      <c r="P34" s="37">
        <f t="shared" si="7"/>
        <v>271</v>
      </c>
      <c r="Q34" s="102"/>
      <c r="R34" s="101">
        <f t="shared" si="3"/>
        <v>271</v>
      </c>
      <c r="S34" s="105"/>
      <c r="T34" s="107">
        <f t="shared" si="4"/>
        <v>271</v>
      </c>
    </row>
    <row r="35" spans="1:20" ht="12.75" customHeight="1">
      <c r="A35" s="6"/>
      <c r="B35" s="27">
        <v>4116</v>
      </c>
      <c r="C35" s="92">
        <v>191010</v>
      </c>
      <c r="D35" s="96" t="s">
        <v>83</v>
      </c>
      <c r="E35" s="37"/>
      <c r="F35" s="42"/>
      <c r="G35" s="49">
        <v>6932</v>
      </c>
      <c r="H35" s="53">
        <f t="shared" si="6"/>
        <v>6932</v>
      </c>
      <c r="I35" s="59">
        <v>0</v>
      </c>
      <c r="J35" s="60">
        <f t="shared" si="6"/>
        <v>6932</v>
      </c>
      <c r="K35" s="69">
        <v>-3400</v>
      </c>
      <c r="L35" s="70">
        <f t="shared" si="1"/>
        <v>3532</v>
      </c>
      <c r="M35" s="80">
        <v>0</v>
      </c>
      <c r="N35" s="81">
        <f t="shared" si="2"/>
        <v>3532</v>
      </c>
      <c r="O35" s="85">
        <v>0</v>
      </c>
      <c r="P35" s="37">
        <f t="shared" si="7"/>
        <v>3532</v>
      </c>
      <c r="Q35" s="102"/>
      <c r="R35" s="101">
        <f t="shared" si="3"/>
        <v>3532</v>
      </c>
      <c r="S35" s="105"/>
      <c r="T35" s="107">
        <f t="shared" si="4"/>
        <v>3532</v>
      </c>
    </row>
    <row r="36" spans="1:20" ht="12.75" customHeight="1">
      <c r="A36" s="6"/>
      <c r="B36" s="27">
        <v>4113</v>
      </c>
      <c r="C36" s="92">
        <v>211005</v>
      </c>
      <c r="D36" s="96" t="s">
        <v>93</v>
      </c>
      <c r="E36" s="37"/>
      <c r="F36" s="42"/>
      <c r="G36" s="49"/>
      <c r="H36" s="53"/>
      <c r="I36" s="59">
        <v>250</v>
      </c>
      <c r="J36" s="60">
        <f t="shared" si="6"/>
        <v>250</v>
      </c>
      <c r="K36" s="69">
        <v>0</v>
      </c>
      <c r="L36" s="70">
        <f t="shared" si="1"/>
        <v>250</v>
      </c>
      <c r="M36" s="80">
        <v>0</v>
      </c>
      <c r="N36" s="81">
        <f t="shared" si="2"/>
        <v>250</v>
      </c>
      <c r="O36" s="85">
        <v>0</v>
      </c>
      <c r="P36" s="37">
        <f t="shared" si="7"/>
        <v>250</v>
      </c>
      <c r="Q36" s="102"/>
      <c r="R36" s="101">
        <f t="shared" si="3"/>
        <v>250</v>
      </c>
      <c r="S36" s="105"/>
      <c r="T36" s="107">
        <f t="shared" si="4"/>
        <v>250</v>
      </c>
    </row>
    <row r="37" spans="1:20" ht="12.75" customHeight="1">
      <c r="A37" s="6"/>
      <c r="B37" s="27">
        <v>4116</v>
      </c>
      <c r="C37" s="92"/>
      <c r="D37" s="96" t="s">
        <v>91</v>
      </c>
      <c r="E37" s="37"/>
      <c r="F37" s="42"/>
      <c r="G37" s="49"/>
      <c r="H37" s="53"/>
      <c r="I37" s="59"/>
      <c r="J37" s="60"/>
      <c r="K37" s="69">
        <v>122</v>
      </c>
      <c r="L37" s="70">
        <f t="shared" si="1"/>
        <v>122</v>
      </c>
      <c r="M37" s="80">
        <v>0</v>
      </c>
      <c r="N37" s="81">
        <f t="shared" si="2"/>
        <v>122</v>
      </c>
      <c r="O37" s="85">
        <v>0</v>
      </c>
      <c r="P37" s="37">
        <f t="shared" si="7"/>
        <v>122</v>
      </c>
      <c r="Q37" s="102"/>
      <c r="R37" s="101">
        <f t="shared" si="3"/>
        <v>122</v>
      </c>
      <c r="S37" s="105"/>
      <c r="T37" s="107">
        <f t="shared" si="4"/>
        <v>122</v>
      </c>
    </row>
    <row r="38" spans="1:20" ht="12.75" customHeight="1">
      <c r="A38" s="6"/>
      <c r="B38" s="27">
        <v>4116</v>
      </c>
      <c r="C38" s="92"/>
      <c r="D38" s="96" t="s">
        <v>90</v>
      </c>
      <c r="E38" s="37"/>
      <c r="F38" s="42"/>
      <c r="G38" s="49"/>
      <c r="H38" s="53"/>
      <c r="I38" s="59"/>
      <c r="J38" s="60"/>
      <c r="K38" s="69">
        <v>650</v>
      </c>
      <c r="L38" s="70">
        <f t="shared" si="1"/>
        <v>650</v>
      </c>
      <c r="M38" s="80">
        <v>0</v>
      </c>
      <c r="N38" s="81">
        <f t="shared" si="2"/>
        <v>650</v>
      </c>
      <c r="O38" s="85">
        <v>1519</v>
      </c>
      <c r="P38" s="37">
        <f t="shared" si="7"/>
        <v>2169</v>
      </c>
      <c r="Q38" s="102"/>
      <c r="R38" s="101">
        <f t="shared" si="3"/>
        <v>2169</v>
      </c>
      <c r="S38" s="105"/>
      <c r="T38" s="107">
        <f t="shared" si="4"/>
        <v>2169</v>
      </c>
    </row>
    <row r="39" spans="1:20" ht="12.75" customHeight="1">
      <c r="A39" s="6"/>
      <c r="B39" s="27">
        <v>4116</v>
      </c>
      <c r="C39" s="92"/>
      <c r="D39" s="96" t="s">
        <v>92</v>
      </c>
      <c r="E39" s="37"/>
      <c r="F39" s="42"/>
      <c r="G39" s="49"/>
      <c r="H39" s="53"/>
      <c r="I39" s="59"/>
      <c r="J39" s="60"/>
      <c r="K39" s="69">
        <v>4112</v>
      </c>
      <c r="L39" s="70">
        <f t="shared" si="1"/>
        <v>4112</v>
      </c>
      <c r="M39" s="80">
        <v>0</v>
      </c>
      <c r="N39" s="81">
        <f t="shared" si="2"/>
        <v>4112</v>
      </c>
      <c r="O39" s="85">
        <v>0</v>
      </c>
      <c r="P39" s="37">
        <f t="shared" si="7"/>
        <v>4112</v>
      </c>
      <c r="Q39" s="102"/>
      <c r="R39" s="101">
        <f t="shared" si="3"/>
        <v>4112</v>
      </c>
      <c r="S39" s="105"/>
      <c r="T39" s="107">
        <f t="shared" si="4"/>
        <v>4112</v>
      </c>
    </row>
    <row r="40" spans="1:20" ht="12.75" customHeight="1">
      <c r="A40" s="6"/>
      <c r="B40" s="27">
        <v>4116</v>
      </c>
      <c r="C40" s="92"/>
      <c r="D40" s="96" t="s">
        <v>94</v>
      </c>
      <c r="E40" s="37"/>
      <c r="F40" s="42"/>
      <c r="G40" s="49"/>
      <c r="H40" s="53"/>
      <c r="I40" s="59"/>
      <c r="J40" s="60"/>
      <c r="K40" s="69">
        <v>622</v>
      </c>
      <c r="L40" s="70">
        <f t="shared" si="1"/>
        <v>622</v>
      </c>
      <c r="M40" s="80">
        <v>0</v>
      </c>
      <c r="N40" s="81">
        <f t="shared" si="2"/>
        <v>622</v>
      </c>
      <c r="O40" s="85">
        <v>0</v>
      </c>
      <c r="P40" s="37">
        <f t="shared" si="7"/>
        <v>622</v>
      </c>
      <c r="Q40" s="102"/>
      <c r="R40" s="101">
        <f t="shared" si="3"/>
        <v>622</v>
      </c>
      <c r="S40" s="105"/>
      <c r="T40" s="107">
        <f t="shared" si="4"/>
        <v>622</v>
      </c>
    </row>
    <row r="41" spans="1:20" ht="22.5">
      <c r="A41" s="6"/>
      <c r="B41" s="27">
        <v>4213</v>
      </c>
      <c r="C41" s="92"/>
      <c r="D41" s="96" t="s">
        <v>95</v>
      </c>
      <c r="E41" s="37"/>
      <c r="F41" s="42"/>
      <c r="G41" s="49"/>
      <c r="H41" s="53"/>
      <c r="I41" s="59"/>
      <c r="J41" s="60"/>
      <c r="K41" s="69">
        <v>2248</v>
      </c>
      <c r="L41" s="70">
        <f t="shared" si="1"/>
        <v>2248</v>
      </c>
      <c r="M41" s="80">
        <v>0</v>
      </c>
      <c r="N41" s="81">
        <f t="shared" si="2"/>
        <v>2248</v>
      </c>
      <c r="O41" s="85">
        <v>0</v>
      </c>
      <c r="P41" s="37">
        <f t="shared" si="7"/>
        <v>2248</v>
      </c>
      <c r="Q41" s="102"/>
      <c r="R41" s="101">
        <f t="shared" si="3"/>
        <v>2248</v>
      </c>
      <c r="S41" s="105">
        <v>-100</v>
      </c>
      <c r="T41" s="107">
        <f t="shared" si="4"/>
        <v>2148</v>
      </c>
    </row>
    <row r="42" spans="1:20" ht="12.75">
      <c r="A42" s="6"/>
      <c r="B42" s="27">
        <v>4116</v>
      </c>
      <c r="C42" s="92"/>
      <c r="D42" s="96" t="s">
        <v>96</v>
      </c>
      <c r="E42" s="37"/>
      <c r="F42" s="42"/>
      <c r="G42" s="49"/>
      <c r="H42" s="53"/>
      <c r="I42" s="59"/>
      <c r="J42" s="60"/>
      <c r="K42" s="69">
        <v>288</v>
      </c>
      <c r="L42" s="70">
        <f t="shared" si="1"/>
        <v>288</v>
      </c>
      <c r="M42" s="80">
        <v>0</v>
      </c>
      <c r="N42" s="81">
        <f t="shared" si="2"/>
        <v>288</v>
      </c>
      <c r="O42" s="85">
        <v>0</v>
      </c>
      <c r="P42" s="37">
        <f t="shared" si="7"/>
        <v>288</v>
      </c>
      <c r="Q42" s="102"/>
      <c r="R42" s="101">
        <f t="shared" si="3"/>
        <v>288</v>
      </c>
      <c r="S42" s="105"/>
      <c r="T42" s="107">
        <f t="shared" si="4"/>
        <v>288</v>
      </c>
    </row>
    <row r="43" spans="1:20" ht="12.75">
      <c r="A43" s="6"/>
      <c r="B43" s="27">
        <v>4116</v>
      </c>
      <c r="C43" s="92"/>
      <c r="D43" s="96" t="s">
        <v>97</v>
      </c>
      <c r="E43" s="37"/>
      <c r="F43" s="42"/>
      <c r="G43" s="49"/>
      <c r="H43" s="53"/>
      <c r="I43" s="59"/>
      <c r="J43" s="60"/>
      <c r="K43" s="69">
        <v>480</v>
      </c>
      <c r="L43" s="70">
        <f t="shared" si="1"/>
        <v>480</v>
      </c>
      <c r="M43" s="80">
        <v>0</v>
      </c>
      <c r="N43" s="81">
        <f t="shared" si="2"/>
        <v>480</v>
      </c>
      <c r="O43" s="85">
        <v>0</v>
      </c>
      <c r="P43" s="37">
        <f t="shared" si="7"/>
        <v>480</v>
      </c>
      <c r="Q43" s="102"/>
      <c r="R43" s="101">
        <f t="shared" si="3"/>
        <v>480</v>
      </c>
      <c r="S43" s="105"/>
      <c r="T43" s="107">
        <f t="shared" si="4"/>
        <v>480</v>
      </c>
    </row>
    <row r="44" spans="1:20" ht="12.75">
      <c r="A44" s="6"/>
      <c r="B44" s="27">
        <v>4121</v>
      </c>
      <c r="C44" s="92"/>
      <c r="D44" s="96" t="s">
        <v>100</v>
      </c>
      <c r="E44" s="37"/>
      <c r="F44" s="42"/>
      <c r="G44" s="49"/>
      <c r="H44" s="53"/>
      <c r="I44" s="59"/>
      <c r="J44" s="60"/>
      <c r="K44" s="69">
        <f>2364+190</f>
        <v>2554</v>
      </c>
      <c r="L44" s="70">
        <f t="shared" si="1"/>
        <v>2554</v>
      </c>
      <c r="M44" s="80">
        <v>0</v>
      </c>
      <c r="N44" s="81">
        <f t="shared" si="2"/>
        <v>2554</v>
      </c>
      <c r="O44" s="85">
        <v>0</v>
      </c>
      <c r="P44" s="37">
        <f>SUM(N44:O44)</f>
        <v>2554</v>
      </c>
      <c r="Q44" s="102"/>
      <c r="R44" s="101">
        <f t="shared" si="3"/>
        <v>2554</v>
      </c>
      <c r="S44" s="105">
        <v>200</v>
      </c>
      <c r="T44" s="107">
        <f t="shared" si="4"/>
        <v>2754</v>
      </c>
    </row>
    <row r="45" spans="1:20" ht="12.75">
      <c r="A45" s="6"/>
      <c r="B45" s="27">
        <v>4111</v>
      </c>
      <c r="C45" s="92"/>
      <c r="D45" s="96" t="s">
        <v>106</v>
      </c>
      <c r="E45" s="37"/>
      <c r="F45" s="42"/>
      <c r="G45" s="49"/>
      <c r="H45" s="53"/>
      <c r="I45" s="59"/>
      <c r="J45" s="60"/>
      <c r="K45" s="69"/>
      <c r="L45" s="70"/>
      <c r="M45" s="80"/>
      <c r="N45" s="81"/>
      <c r="O45" s="85">
        <v>180</v>
      </c>
      <c r="P45" s="37">
        <v>180</v>
      </c>
      <c r="Q45" s="102"/>
      <c r="R45" s="101">
        <f t="shared" si="3"/>
        <v>180</v>
      </c>
      <c r="S45" s="105"/>
      <c r="T45" s="107">
        <f t="shared" si="4"/>
        <v>180</v>
      </c>
    </row>
    <row r="46" spans="1:20" ht="24" customHeight="1">
      <c r="A46" s="6"/>
      <c r="B46" s="27">
        <v>4222</v>
      </c>
      <c r="C46" s="92"/>
      <c r="D46" s="96" t="s">
        <v>108</v>
      </c>
      <c r="E46" s="37"/>
      <c r="F46" s="42"/>
      <c r="G46" s="49"/>
      <c r="H46" s="53"/>
      <c r="I46" s="59"/>
      <c r="J46" s="60"/>
      <c r="K46" s="69"/>
      <c r="L46" s="70"/>
      <c r="M46" s="80"/>
      <c r="N46" s="81"/>
      <c r="O46" s="85">
        <v>100</v>
      </c>
      <c r="P46" s="37">
        <v>100</v>
      </c>
      <c r="Q46" s="102"/>
      <c r="R46" s="101">
        <f t="shared" si="3"/>
        <v>100</v>
      </c>
      <c r="S46" s="105"/>
      <c r="T46" s="107">
        <f t="shared" si="4"/>
        <v>100</v>
      </c>
    </row>
    <row r="47" spans="1:20" ht="15" customHeight="1">
      <c r="A47" s="6"/>
      <c r="B47" s="27">
        <v>4222</v>
      </c>
      <c r="C47" s="92"/>
      <c r="D47" s="96" t="s">
        <v>109</v>
      </c>
      <c r="E47" s="37"/>
      <c r="F47" s="42"/>
      <c r="G47" s="49"/>
      <c r="H47" s="53"/>
      <c r="I47" s="59"/>
      <c r="J47" s="60"/>
      <c r="K47" s="69"/>
      <c r="L47" s="70"/>
      <c r="M47" s="80"/>
      <c r="N47" s="81"/>
      <c r="O47" s="85">
        <v>250</v>
      </c>
      <c r="P47" s="37">
        <v>250</v>
      </c>
      <c r="Q47" s="102"/>
      <c r="R47" s="101">
        <f t="shared" si="3"/>
        <v>250</v>
      </c>
      <c r="S47" s="105"/>
      <c r="T47" s="107">
        <f t="shared" si="4"/>
        <v>250</v>
      </c>
    </row>
    <row r="48" spans="1:20" ht="15" customHeight="1">
      <c r="A48" s="6"/>
      <c r="B48" s="27">
        <v>4122</v>
      </c>
      <c r="C48" s="92"/>
      <c r="D48" s="96" t="s">
        <v>111</v>
      </c>
      <c r="E48" s="37"/>
      <c r="F48" s="42"/>
      <c r="G48" s="49"/>
      <c r="H48" s="53"/>
      <c r="I48" s="59"/>
      <c r="J48" s="60"/>
      <c r="K48" s="69"/>
      <c r="L48" s="70"/>
      <c r="M48" s="80"/>
      <c r="N48" s="81"/>
      <c r="O48" s="85"/>
      <c r="P48" s="37"/>
      <c r="Q48" s="102">
        <v>126</v>
      </c>
      <c r="R48" s="101">
        <f t="shared" si="3"/>
        <v>126</v>
      </c>
      <c r="S48" s="105"/>
      <c r="T48" s="107">
        <f t="shared" si="4"/>
        <v>126</v>
      </c>
    </row>
    <row r="49" spans="1:20" ht="15" customHeight="1">
      <c r="A49" s="6"/>
      <c r="B49" s="27">
        <v>4216</v>
      </c>
      <c r="C49" s="92"/>
      <c r="D49" s="96" t="s">
        <v>112</v>
      </c>
      <c r="E49" s="37"/>
      <c r="F49" s="42"/>
      <c r="G49" s="49"/>
      <c r="H49" s="53"/>
      <c r="I49" s="59"/>
      <c r="J49" s="60"/>
      <c r="K49" s="69"/>
      <c r="L49" s="70"/>
      <c r="M49" s="80"/>
      <c r="N49" s="81"/>
      <c r="O49" s="85"/>
      <c r="P49" s="37"/>
      <c r="Q49" s="102">
        <v>3940</v>
      </c>
      <c r="R49" s="101">
        <f t="shared" si="3"/>
        <v>3940</v>
      </c>
      <c r="S49" s="105"/>
      <c r="T49" s="107">
        <f t="shared" si="4"/>
        <v>3940</v>
      </c>
    </row>
    <row r="50" spans="1:20" ht="15" customHeight="1">
      <c r="A50" s="6"/>
      <c r="B50" s="27">
        <v>4116</v>
      </c>
      <c r="C50" s="92"/>
      <c r="D50" s="96" t="s">
        <v>114</v>
      </c>
      <c r="E50" s="37"/>
      <c r="F50" s="42"/>
      <c r="G50" s="49"/>
      <c r="H50" s="53"/>
      <c r="I50" s="59"/>
      <c r="J50" s="60"/>
      <c r="K50" s="69"/>
      <c r="L50" s="70"/>
      <c r="M50" s="80"/>
      <c r="N50" s="81"/>
      <c r="O50" s="85"/>
      <c r="P50" s="37"/>
      <c r="Q50" s="102"/>
      <c r="R50" s="101"/>
      <c r="S50" s="105">
        <v>290</v>
      </c>
      <c r="T50" s="107">
        <f t="shared" si="4"/>
        <v>290</v>
      </c>
    </row>
    <row r="51" spans="1:20" ht="15" customHeight="1">
      <c r="A51" s="6"/>
      <c r="B51" s="27">
        <v>4116</v>
      </c>
      <c r="C51" s="92"/>
      <c r="D51" s="96" t="s">
        <v>115</v>
      </c>
      <c r="E51" s="37"/>
      <c r="F51" s="42"/>
      <c r="G51" s="49"/>
      <c r="H51" s="53"/>
      <c r="I51" s="59"/>
      <c r="J51" s="60"/>
      <c r="K51" s="69"/>
      <c r="L51" s="70"/>
      <c r="M51" s="80"/>
      <c r="N51" s="81"/>
      <c r="O51" s="85"/>
      <c r="P51" s="37"/>
      <c r="Q51" s="102"/>
      <c r="R51" s="101"/>
      <c r="S51" s="105">
        <v>50</v>
      </c>
      <c r="T51" s="107">
        <f t="shared" si="4"/>
        <v>50</v>
      </c>
    </row>
    <row r="52" spans="1:20" ht="15" customHeight="1">
      <c r="A52" s="6"/>
      <c r="B52" s="27">
        <v>4116</v>
      </c>
      <c r="C52" s="92"/>
      <c r="D52" s="96" t="s">
        <v>116</v>
      </c>
      <c r="E52" s="37"/>
      <c r="F52" s="42"/>
      <c r="G52" s="49"/>
      <c r="H52" s="53"/>
      <c r="I52" s="59"/>
      <c r="J52" s="60"/>
      <c r="K52" s="69"/>
      <c r="L52" s="70"/>
      <c r="M52" s="80"/>
      <c r="N52" s="81"/>
      <c r="O52" s="85"/>
      <c r="P52" s="37"/>
      <c r="Q52" s="102"/>
      <c r="R52" s="101"/>
      <c r="S52" s="105">
        <f>734+617</f>
        <v>1351</v>
      </c>
      <c r="T52" s="107">
        <f t="shared" si="4"/>
        <v>1351</v>
      </c>
    </row>
    <row r="53" spans="1:20" ht="15" customHeight="1">
      <c r="A53" s="6"/>
      <c r="B53" s="27">
        <v>4116</v>
      </c>
      <c r="C53" s="92"/>
      <c r="D53" s="96" t="s">
        <v>117</v>
      </c>
      <c r="E53" s="37"/>
      <c r="F53" s="42"/>
      <c r="G53" s="49"/>
      <c r="H53" s="53"/>
      <c r="I53" s="59"/>
      <c r="J53" s="60"/>
      <c r="K53" s="69"/>
      <c r="L53" s="70"/>
      <c r="M53" s="80"/>
      <c r="N53" s="81"/>
      <c r="O53" s="85"/>
      <c r="P53" s="37"/>
      <c r="Q53" s="102"/>
      <c r="R53" s="101"/>
      <c r="S53" s="105">
        <v>1020</v>
      </c>
      <c r="T53" s="107">
        <f t="shared" si="4"/>
        <v>1020</v>
      </c>
    </row>
    <row r="54" spans="1:20" ht="15" customHeight="1">
      <c r="A54" s="6"/>
      <c r="B54" s="27">
        <v>4111</v>
      </c>
      <c r="C54" s="92"/>
      <c r="D54" s="96" t="s">
        <v>118</v>
      </c>
      <c r="E54" s="37"/>
      <c r="F54" s="42"/>
      <c r="G54" s="49"/>
      <c r="H54" s="53"/>
      <c r="I54" s="59"/>
      <c r="J54" s="60"/>
      <c r="K54" s="69"/>
      <c r="L54" s="70"/>
      <c r="M54" s="80"/>
      <c r="N54" s="81"/>
      <c r="O54" s="85"/>
      <c r="P54" s="37"/>
      <c r="Q54" s="102"/>
      <c r="R54" s="101"/>
      <c r="S54" s="105">
        <v>62</v>
      </c>
      <c r="T54" s="107">
        <f t="shared" si="4"/>
        <v>62</v>
      </c>
    </row>
    <row r="55" spans="1:20" ht="15" customHeight="1">
      <c r="A55" s="6"/>
      <c r="B55" s="27">
        <v>4122</v>
      </c>
      <c r="C55" s="92">
        <v>374</v>
      </c>
      <c r="D55" s="96" t="s">
        <v>119</v>
      </c>
      <c r="E55" s="37"/>
      <c r="F55" s="42"/>
      <c r="G55" s="49"/>
      <c r="H55" s="53"/>
      <c r="I55" s="59"/>
      <c r="J55" s="60"/>
      <c r="K55" s="69"/>
      <c r="L55" s="70"/>
      <c r="M55" s="80"/>
      <c r="N55" s="81"/>
      <c r="O55" s="85"/>
      <c r="P55" s="37"/>
      <c r="Q55" s="102"/>
      <c r="R55" s="101"/>
      <c r="S55" s="105">
        <v>20</v>
      </c>
      <c r="T55" s="107">
        <f t="shared" si="4"/>
        <v>20</v>
      </c>
    </row>
    <row r="56" spans="1:20" ht="15.75">
      <c r="A56" s="44"/>
      <c r="B56" s="45"/>
      <c r="C56" s="93"/>
      <c r="D56" s="46" t="s">
        <v>5</v>
      </c>
      <c r="E56" s="38">
        <f>E24+E21+E6+E5</f>
        <v>265955</v>
      </c>
      <c r="F56" s="41">
        <f aca="true" t="shared" si="8" ref="F56:P56">F5+F6+F21+F24</f>
        <v>187618</v>
      </c>
      <c r="G56" s="51">
        <f t="shared" si="8"/>
        <v>15780</v>
      </c>
      <c r="H56" s="52">
        <f t="shared" si="8"/>
        <v>203398</v>
      </c>
      <c r="I56" s="58">
        <f t="shared" si="8"/>
        <v>250</v>
      </c>
      <c r="J56" s="62">
        <f t="shared" si="8"/>
        <v>203648</v>
      </c>
      <c r="K56" s="68">
        <f t="shared" si="8"/>
        <v>10241</v>
      </c>
      <c r="L56" s="72">
        <f t="shared" si="8"/>
        <v>213889</v>
      </c>
      <c r="M56" s="82">
        <f t="shared" si="8"/>
        <v>0</v>
      </c>
      <c r="N56" s="82">
        <f t="shared" si="8"/>
        <v>213889</v>
      </c>
      <c r="O56" s="88">
        <f t="shared" si="8"/>
        <v>14202</v>
      </c>
      <c r="P56" s="38">
        <f t="shared" si="8"/>
        <v>228091</v>
      </c>
      <c r="Q56" s="100">
        <f>Q24+Q21+Q5+Q6</f>
        <v>21944</v>
      </c>
      <c r="R56" s="100">
        <f t="shared" si="3"/>
        <v>250035</v>
      </c>
      <c r="S56" s="109">
        <f>S24+S21+S6+S5</f>
        <v>10693</v>
      </c>
      <c r="T56" s="110">
        <f t="shared" si="4"/>
        <v>260728</v>
      </c>
    </row>
    <row r="57" spans="1:20" ht="15.75">
      <c r="A57" s="6" t="s">
        <v>37</v>
      </c>
      <c r="B57" s="27"/>
      <c r="C57" s="92"/>
      <c r="D57" s="96" t="s">
        <v>46</v>
      </c>
      <c r="E57" s="38"/>
      <c r="F57" s="42">
        <v>100</v>
      </c>
      <c r="G57" s="49">
        <v>0</v>
      </c>
      <c r="H57" s="49">
        <f>F57+G57</f>
        <v>100</v>
      </c>
      <c r="I57" s="63">
        <v>0</v>
      </c>
      <c r="J57" s="63">
        <f aca="true" t="shared" si="9" ref="J57:J83">H57+I57</f>
        <v>100</v>
      </c>
      <c r="K57" s="73">
        <v>0</v>
      </c>
      <c r="L57" s="73">
        <f aca="true" t="shared" si="10" ref="L57:L85">J57+K57</f>
        <v>100</v>
      </c>
      <c r="M57" s="83">
        <v>0</v>
      </c>
      <c r="N57" s="83">
        <f aca="true" t="shared" si="11" ref="N57:N83">L57+M57</f>
        <v>100</v>
      </c>
      <c r="O57" s="85"/>
      <c r="P57" s="37">
        <f aca="true" t="shared" si="12" ref="P57:P84">SUM(N57:O57)</f>
        <v>100</v>
      </c>
      <c r="Q57" s="102"/>
      <c r="R57" s="100">
        <f t="shared" si="3"/>
        <v>100</v>
      </c>
      <c r="S57" s="105"/>
      <c r="T57" s="107">
        <f t="shared" si="4"/>
        <v>100</v>
      </c>
    </row>
    <row r="58" spans="1:20" ht="12.75" customHeight="1">
      <c r="A58" s="6" t="s">
        <v>38</v>
      </c>
      <c r="B58" s="6"/>
      <c r="C58" s="91"/>
      <c r="D58" s="96" t="s">
        <v>47</v>
      </c>
      <c r="E58" s="37">
        <v>32295</v>
      </c>
      <c r="F58" s="42">
        <f>1710+600+10000</f>
        <v>12310</v>
      </c>
      <c r="G58" s="49">
        <f>1400+12000+3300+1655</f>
        <v>18355</v>
      </c>
      <c r="H58" s="49">
        <f aca="true" t="shared" si="13" ref="H58:H83">F58+G58</f>
        <v>30665</v>
      </c>
      <c r="I58" s="63">
        <v>0</v>
      </c>
      <c r="J58" s="63">
        <f t="shared" si="9"/>
        <v>30665</v>
      </c>
      <c r="K58" s="73">
        <f>6000+500+2248+7600+3750+950+3200-1400-6000-7600-3750-950-3200+7900-3000</f>
        <v>6248</v>
      </c>
      <c r="L58" s="73">
        <f t="shared" si="10"/>
        <v>36913</v>
      </c>
      <c r="M58" s="83">
        <v>5500</v>
      </c>
      <c r="N58" s="83">
        <f t="shared" si="11"/>
        <v>42413</v>
      </c>
      <c r="O58" s="85">
        <f>370-5500</f>
        <v>-5130</v>
      </c>
      <c r="P58" s="37">
        <f t="shared" si="12"/>
        <v>37283</v>
      </c>
      <c r="Q58" s="102"/>
      <c r="R58" s="100">
        <f t="shared" si="3"/>
        <v>37283</v>
      </c>
      <c r="S58" s="105">
        <v>570</v>
      </c>
      <c r="T58" s="107">
        <f t="shared" si="4"/>
        <v>37853</v>
      </c>
    </row>
    <row r="59" spans="1:20" ht="12.75" customHeight="1">
      <c r="A59" s="6" t="s">
        <v>39</v>
      </c>
      <c r="B59" s="6"/>
      <c r="C59" s="91"/>
      <c r="D59" s="96" t="s">
        <v>48</v>
      </c>
      <c r="E59" s="37">
        <v>5600</v>
      </c>
      <c r="F59" s="42">
        <f>100+100+200</f>
        <v>400</v>
      </c>
      <c r="G59" s="49">
        <v>0</v>
      </c>
      <c r="H59" s="49">
        <f t="shared" si="13"/>
        <v>400</v>
      </c>
      <c r="I59" s="63">
        <v>0</v>
      </c>
      <c r="J59" s="63">
        <f t="shared" si="9"/>
        <v>400</v>
      </c>
      <c r="K59" s="73">
        <v>0</v>
      </c>
      <c r="L59" s="73">
        <f t="shared" si="10"/>
        <v>400</v>
      </c>
      <c r="M59" s="83">
        <v>0</v>
      </c>
      <c r="N59" s="83">
        <f t="shared" si="11"/>
        <v>400</v>
      </c>
      <c r="O59" s="85"/>
      <c r="P59" s="37">
        <f t="shared" si="12"/>
        <v>400</v>
      </c>
      <c r="Q59" s="102"/>
      <c r="R59" s="100">
        <f t="shared" si="3"/>
        <v>400</v>
      </c>
      <c r="S59" s="105"/>
      <c r="T59" s="107">
        <f t="shared" si="4"/>
        <v>400</v>
      </c>
    </row>
    <row r="60" spans="1:20" ht="22.5">
      <c r="A60" s="6">
        <v>3111</v>
      </c>
      <c r="B60" s="34" t="s">
        <v>60</v>
      </c>
      <c r="C60" s="94"/>
      <c r="D60" s="96" t="s">
        <v>9</v>
      </c>
      <c r="E60" s="37">
        <v>10036</v>
      </c>
      <c r="F60" s="42"/>
      <c r="G60" s="49">
        <v>480</v>
      </c>
      <c r="H60" s="49">
        <f t="shared" si="13"/>
        <v>480</v>
      </c>
      <c r="I60" s="63">
        <v>0</v>
      </c>
      <c r="J60" s="63">
        <f t="shared" si="9"/>
        <v>480</v>
      </c>
      <c r="K60" s="73">
        <v>0</v>
      </c>
      <c r="L60" s="73">
        <f t="shared" si="10"/>
        <v>480</v>
      </c>
      <c r="M60" s="83">
        <v>0</v>
      </c>
      <c r="N60" s="83">
        <f t="shared" si="11"/>
        <v>480</v>
      </c>
      <c r="O60" s="85">
        <v>100</v>
      </c>
      <c r="P60" s="37">
        <f t="shared" si="12"/>
        <v>580</v>
      </c>
      <c r="Q60" s="102"/>
      <c r="R60" s="100">
        <f t="shared" si="3"/>
        <v>580</v>
      </c>
      <c r="S60" s="105">
        <v>1351</v>
      </c>
      <c r="T60" s="107">
        <f t="shared" si="4"/>
        <v>1931</v>
      </c>
    </row>
    <row r="61" spans="1:20" ht="12.75" customHeight="1">
      <c r="A61" s="6">
        <v>3111</v>
      </c>
      <c r="B61" s="6">
        <v>5331</v>
      </c>
      <c r="C61" s="91"/>
      <c r="D61" s="96" t="s">
        <v>71</v>
      </c>
      <c r="E61" s="37">
        <v>1617</v>
      </c>
      <c r="F61" s="42">
        <v>1759</v>
      </c>
      <c r="G61" s="49">
        <v>150</v>
      </c>
      <c r="H61" s="49">
        <f t="shared" si="13"/>
        <v>1909</v>
      </c>
      <c r="I61" s="63">
        <v>0</v>
      </c>
      <c r="J61" s="63">
        <f t="shared" si="9"/>
        <v>1909</v>
      </c>
      <c r="K61" s="73">
        <v>0</v>
      </c>
      <c r="L61" s="73">
        <f t="shared" si="10"/>
        <v>1909</v>
      </c>
      <c r="M61" s="83">
        <v>0</v>
      </c>
      <c r="N61" s="83">
        <f t="shared" si="11"/>
        <v>1909</v>
      </c>
      <c r="O61" s="85">
        <v>140</v>
      </c>
      <c r="P61" s="37">
        <f t="shared" si="12"/>
        <v>2049</v>
      </c>
      <c r="Q61" s="102"/>
      <c r="R61" s="100">
        <f t="shared" si="3"/>
        <v>2049</v>
      </c>
      <c r="S61" s="105"/>
      <c r="T61" s="107">
        <f t="shared" si="4"/>
        <v>2049</v>
      </c>
    </row>
    <row r="62" spans="1:20" ht="12.75" customHeight="1">
      <c r="A62" s="6">
        <v>3111</v>
      </c>
      <c r="B62" s="6">
        <v>5331</v>
      </c>
      <c r="C62" s="91"/>
      <c r="D62" s="96" t="s">
        <v>72</v>
      </c>
      <c r="E62" s="37">
        <v>1333</v>
      </c>
      <c r="F62" s="42">
        <v>1493</v>
      </c>
      <c r="G62" s="49">
        <v>0</v>
      </c>
      <c r="H62" s="49">
        <f t="shared" si="13"/>
        <v>1493</v>
      </c>
      <c r="I62" s="63">
        <v>0</v>
      </c>
      <c r="J62" s="63">
        <f t="shared" si="9"/>
        <v>1493</v>
      </c>
      <c r="K62" s="73">
        <v>0</v>
      </c>
      <c r="L62" s="73">
        <f t="shared" si="10"/>
        <v>1493</v>
      </c>
      <c r="M62" s="83">
        <v>0</v>
      </c>
      <c r="N62" s="83">
        <f t="shared" si="11"/>
        <v>1493</v>
      </c>
      <c r="O62" s="85">
        <v>130</v>
      </c>
      <c r="P62" s="37">
        <f t="shared" si="12"/>
        <v>1623</v>
      </c>
      <c r="Q62" s="102"/>
      <c r="R62" s="100">
        <f t="shared" si="3"/>
        <v>1623</v>
      </c>
      <c r="S62" s="105"/>
      <c r="T62" s="107">
        <f t="shared" si="4"/>
        <v>1623</v>
      </c>
    </row>
    <row r="63" spans="1:20" ht="22.5">
      <c r="A63" s="6">
        <v>3113</v>
      </c>
      <c r="B63" s="34" t="s">
        <v>60</v>
      </c>
      <c r="C63" s="91"/>
      <c r="D63" s="96" t="s">
        <v>10</v>
      </c>
      <c r="E63" s="37">
        <v>13218</v>
      </c>
      <c r="F63" s="42"/>
      <c r="G63" s="49">
        <v>0</v>
      </c>
      <c r="H63" s="49">
        <f t="shared" si="13"/>
        <v>0</v>
      </c>
      <c r="I63" s="63">
        <v>0</v>
      </c>
      <c r="J63" s="63">
        <f t="shared" si="9"/>
        <v>0</v>
      </c>
      <c r="K63" s="73"/>
      <c r="L63" s="73">
        <f t="shared" si="10"/>
        <v>0</v>
      </c>
      <c r="M63" s="83">
        <v>0</v>
      </c>
      <c r="N63" s="83">
        <f t="shared" si="11"/>
        <v>0</v>
      </c>
      <c r="O63" s="85"/>
      <c r="P63" s="37">
        <f t="shared" si="12"/>
        <v>0</v>
      </c>
      <c r="Q63" s="102">
        <f>507+200</f>
        <v>707</v>
      </c>
      <c r="R63" s="100">
        <f t="shared" si="3"/>
        <v>707</v>
      </c>
      <c r="S63" s="105">
        <v>1000</v>
      </c>
      <c r="T63" s="107">
        <f t="shared" si="4"/>
        <v>1707</v>
      </c>
    </row>
    <row r="64" spans="1:20" ht="12.75" customHeight="1">
      <c r="A64" s="6">
        <v>3113</v>
      </c>
      <c r="B64" s="6">
        <v>5331</v>
      </c>
      <c r="C64" s="91"/>
      <c r="D64" s="96" t="s">
        <v>8</v>
      </c>
      <c r="E64" s="37">
        <v>5924</v>
      </c>
      <c r="F64" s="42">
        <v>6180</v>
      </c>
      <c r="G64" s="49">
        <v>0</v>
      </c>
      <c r="H64" s="49">
        <f t="shared" si="13"/>
        <v>6180</v>
      </c>
      <c r="I64" s="63">
        <v>0</v>
      </c>
      <c r="J64" s="63">
        <f t="shared" si="9"/>
        <v>6180</v>
      </c>
      <c r="K64" s="73">
        <v>370</v>
      </c>
      <c r="L64" s="73">
        <f t="shared" si="10"/>
        <v>6550</v>
      </c>
      <c r="M64" s="83">
        <v>115</v>
      </c>
      <c r="N64" s="83">
        <f t="shared" si="11"/>
        <v>6665</v>
      </c>
      <c r="O64" s="85">
        <v>2100</v>
      </c>
      <c r="P64" s="37">
        <f t="shared" si="12"/>
        <v>8765</v>
      </c>
      <c r="Q64" s="102">
        <v>740</v>
      </c>
      <c r="R64" s="100">
        <f t="shared" si="3"/>
        <v>9505</v>
      </c>
      <c r="S64" s="105"/>
      <c r="T64" s="107">
        <f t="shared" si="4"/>
        <v>9505</v>
      </c>
    </row>
    <row r="65" spans="1:20" ht="12.75" customHeight="1">
      <c r="A65" s="6">
        <v>3113</v>
      </c>
      <c r="B65" s="6">
        <v>6351</v>
      </c>
      <c r="C65" s="91"/>
      <c r="D65" s="96" t="s">
        <v>101</v>
      </c>
      <c r="E65" s="37"/>
      <c r="F65" s="42"/>
      <c r="G65" s="49"/>
      <c r="H65" s="49"/>
      <c r="I65" s="63"/>
      <c r="J65" s="63"/>
      <c r="K65" s="73">
        <v>1307</v>
      </c>
      <c r="L65" s="73">
        <f t="shared" si="10"/>
        <v>1307</v>
      </c>
      <c r="M65" s="83">
        <v>275</v>
      </c>
      <c r="N65" s="83">
        <f t="shared" si="11"/>
        <v>1582</v>
      </c>
      <c r="O65" s="85"/>
      <c r="P65" s="37">
        <f t="shared" si="12"/>
        <v>1582</v>
      </c>
      <c r="Q65" s="102"/>
      <c r="R65" s="100">
        <f t="shared" si="3"/>
        <v>1582</v>
      </c>
      <c r="S65" s="105"/>
      <c r="T65" s="107">
        <f t="shared" si="4"/>
        <v>1582</v>
      </c>
    </row>
    <row r="66" spans="1:20" ht="12.75" customHeight="1">
      <c r="A66" s="6">
        <v>3113</v>
      </c>
      <c r="B66" s="6">
        <v>5331</v>
      </c>
      <c r="C66" s="91"/>
      <c r="D66" s="96" t="s">
        <v>54</v>
      </c>
      <c r="E66" s="37">
        <v>2535</v>
      </c>
      <c r="F66" s="42">
        <v>2823</v>
      </c>
      <c r="G66" s="49">
        <v>0</v>
      </c>
      <c r="H66" s="49">
        <f t="shared" si="13"/>
        <v>2823</v>
      </c>
      <c r="I66" s="63">
        <v>0</v>
      </c>
      <c r="J66" s="63">
        <f t="shared" si="9"/>
        <v>2823</v>
      </c>
      <c r="K66" s="73">
        <v>0</v>
      </c>
      <c r="L66" s="73">
        <f t="shared" si="10"/>
        <v>2823</v>
      </c>
      <c r="M66" s="83">
        <v>0</v>
      </c>
      <c r="N66" s="83">
        <f t="shared" si="11"/>
        <v>2823</v>
      </c>
      <c r="O66" s="85">
        <f>745+547</f>
        <v>1292</v>
      </c>
      <c r="P66" s="37">
        <f t="shared" si="12"/>
        <v>4115</v>
      </c>
      <c r="Q66" s="102"/>
      <c r="R66" s="100">
        <f t="shared" si="3"/>
        <v>4115</v>
      </c>
      <c r="S66" s="105"/>
      <c r="T66" s="107">
        <f t="shared" si="4"/>
        <v>4115</v>
      </c>
    </row>
    <row r="67" spans="1:20" ht="12.75" customHeight="1">
      <c r="A67" s="6">
        <v>3231</v>
      </c>
      <c r="B67" s="6"/>
      <c r="C67" s="91"/>
      <c r="D67" s="96" t="s">
        <v>0</v>
      </c>
      <c r="E67" s="37">
        <v>280</v>
      </c>
      <c r="F67" s="42">
        <v>100</v>
      </c>
      <c r="G67" s="49">
        <v>0</v>
      </c>
      <c r="H67" s="49">
        <f t="shared" si="13"/>
        <v>100</v>
      </c>
      <c r="I67" s="63">
        <v>0</v>
      </c>
      <c r="J67" s="63">
        <f t="shared" si="9"/>
        <v>100</v>
      </c>
      <c r="K67" s="73">
        <v>0</v>
      </c>
      <c r="L67" s="73">
        <f t="shared" si="10"/>
        <v>100</v>
      </c>
      <c r="M67" s="83">
        <v>0</v>
      </c>
      <c r="N67" s="83">
        <f t="shared" si="11"/>
        <v>100</v>
      </c>
      <c r="O67" s="85"/>
      <c r="P67" s="37">
        <f t="shared" si="12"/>
        <v>100</v>
      </c>
      <c r="Q67" s="102">
        <v>165</v>
      </c>
      <c r="R67" s="100">
        <f t="shared" si="3"/>
        <v>265</v>
      </c>
      <c r="S67" s="105"/>
      <c r="T67" s="107">
        <f t="shared" si="4"/>
        <v>265</v>
      </c>
    </row>
    <row r="68" spans="1:20" ht="12.75" customHeight="1">
      <c r="A68" s="6" t="s">
        <v>22</v>
      </c>
      <c r="B68" s="6"/>
      <c r="C68" s="91"/>
      <c r="D68" s="96" t="s">
        <v>29</v>
      </c>
      <c r="E68" s="37">
        <v>31902</v>
      </c>
      <c r="F68" s="42">
        <f>3100+550+400+19000+150+400+2000+16000</f>
        <v>41600</v>
      </c>
      <c r="G68" s="49">
        <f>4680+1200+1360</f>
        <v>7240</v>
      </c>
      <c r="H68" s="49">
        <f t="shared" si="13"/>
        <v>48840</v>
      </c>
      <c r="I68" s="63">
        <v>0</v>
      </c>
      <c r="J68" s="63">
        <f t="shared" si="9"/>
        <v>48840</v>
      </c>
      <c r="K68" s="73">
        <f>700+1000+150+50-2000</f>
        <v>-100</v>
      </c>
      <c r="L68" s="73">
        <f t="shared" si="10"/>
        <v>48740</v>
      </c>
      <c r="M68" s="83">
        <v>0</v>
      </c>
      <c r="N68" s="83">
        <f t="shared" si="11"/>
        <v>48740</v>
      </c>
      <c r="O68" s="85">
        <f>1800</f>
        <v>1800</v>
      </c>
      <c r="P68" s="37">
        <f t="shared" si="12"/>
        <v>50540</v>
      </c>
      <c r="Q68" s="102"/>
      <c r="R68" s="100">
        <f t="shared" si="3"/>
        <v>50540</v>
      </c>
      <c r="S68" s="105"/>
      <c r="T68" s="107">
        <f t="shared" si="4"/>
        <v>50540</v>
      </c>
    </row>
    <row r="69" spans="1:20" ht="22.5">
      <c r="A69" s="6" t="s">
        <v>23</v>
      </c>
      <c r="B69" s="34" t="s">
        <v>60</v>
      </c>
      <c r="C69" s="91"/>
      <c r="D69" s="96" t="s">
        <v>49</v>
      </c>
      <c r="E69" s="37">
        <f>3182+172</f>
        <v>3354</v>
      </c>
      <c r="F69" s="42">
        <f>1000+500</f>
        <v>1500</v>
      </c>
      <c r="G69" s="49">
        <f>8000+750+166+271</f>
        <v>9187</v>
      </c>
      <c r="H69" s="49">
        <f t="shared" si="13"/>
        <v>10687</v>
      </c>
      <c r="I69" s="63">
        <v>0</v>
      </c>
      <c r="J69" s="63">
        <f t="shared" si="9"/>
        <v>10687</v>
      </c>
      <c r="K69" s="73">
        <f>-500+50</f>
        <v>-450</v>
      </c>
      <c r="L69" s="73">
        <f t="shared" si="10"/>
        <v>10237</v>
      </c>
      <c r="M69" s="83">
        <v>0</v>
      </c>
      <c r="N69" s="83">
        <f t="shared" si="11"/>
        <v>10237</v>
      </c>
      <c r="O69" s="85">
        <v>600</v>
      </c>
      <c r="P69" s="37">
        <f t="shared" si="12"/>
        <v>10837</v>
      </c>
      <c r="Q69" s="102"/>
      <c r="R69" s="100">
        <f t="shared" si="3"/>
        <v>10837</v>
      </c>
      <c r="S69" s="105">
        <f>450+570</f>
        <v>1020</v>
      </c>
      <c r="T69" s="107">
        <f t="shared" si="4"/>
        <v>11857</v>
      </c>
    </row>
    <row r="70" spans="1:20" ht="12.75" customHeight="1">
      <c r="A70" s="6">
        <v>3412</v>
      </c>
      <c r="B70" s="6">
        <v>5331</v>
      </c>
      <c r="C70" s="91"/>
      <c r="D70" s="96" t="s">
        <v>55</v>
      </c>
      <c r="E70" s="37">
        <v>9793</v>
      </c>
      <c r="F70" s="42">
        <f>6253+531</f>
        <v>6784</v>
      </c>
      <c r="G70" s="49">
        <v>0</v>
      </c>
      <c r="H70" s="49">
        <f t="shared" si="13"/>
        <v>6784</v>
      </c>
      <c r="I70" s="63">
        <v>0</v>
      </c>
      <c r="J70" s="63">
        <f t="shared" si="9"/>
        <v>6784</v>
      </c>
      <c r="K70" s="73">
        <v>0</v>
      </c>
      <c r="L70" s="73">
        <f t="shared" si="10"/>
        <v>6784</v>
      </c>
      <c r="M70" s="83">
        <v>0</v>
      </c>
      <c r="N70" s="83">
        <f t="shared" si="11"/>
        <v>6784</v>
      </c>
      <c r="O70" s="85"/>
      <c r="P70" s="37">
        <f t="shared" si="12"/>
        <v>6784</v>
      </c>
      <c r="Q70" s="102"/>
      <c r="R70" s="100">
        <f t="shared" si="3"/>
        <v>6784</v>
      </c>
      <c r="S70" s="105">
        <v>-1696</v>
      </c>
      <c r="T70" s="107">
        <f t="shared" si="4"/>
        <v>5088</v>
      </c>
    </row>
    <row r="71" spans="1:20" ht="12.75" customHeight="1">
      <c r="A71" s="6">
        <v>3421</v>
      </c>
      <c r="B71" s="6">
        <v>5331</v>
      </c>
      <c r="C71" s="91"/>
      <c r="D71" s="96" t="s">
        <v>56</v>
      </c>
      <c r="E71" s="37">
        <v>2506</v>
      </c>
      <c r="F71" s="42">
        <v>2460</v>
      </c>
      <c r="G71" s="49">
        <v>0</v>
      </c>
      <c r="H71" s="49">
        <f t="shared" si="13"/>
        <v>2460</v>
      </c>
      <c r="I71" s="63">
        <v>0</v>
      </c>
      <c r="J71" s="63">
        <f t="shared" si="9"/>
        <v>2460</v>
      </c>
      <c r="K71" s="73">
        <v>0</v>
      </c>
      <c r="L71" s="73">
        <f t="shared" si="10"/>
        <v>2460</v>
      </c>
      <c r="M71" s="83">
        <v>0</v>
      </c>
      <c r="N71" s="83">
        <f t="shared" si="11"/>
        <v>2460</v>
      </c>
      <c r="O71" s="85">
        <v>250</v>
      </c>
      <c r="P71" s="37">
        <f t="shared" si="12"/>
        <v>2710</v>
      </c>
      <c r="Q71" s="102">
        <v>140</v>
      </c>
      <c r="R71" s="100">
        <f t="shared" si="3"/>
        <v>2850</v>
      </c>
      <c r="S71" s="105">
        <v>-250</v>
      </c>
      <c r="T71" s="107">
        <f aca="true" t="shared" si="14" ref="T71:T89">R71+S71</f>
        <v>2600</v>
      </c>
    </row>
    <row r="72" spans="1:20" ht="12.75" customHeight="1">
      <c r="A72" s="6"/>
      <c r="B72" s="6"/>
      <c r="C72" s="91"/>
      <c r="D72" s="96"/>
      <c r="E72" s="37"/>
      <c r="F72" s="42"/>
      <c r="G72" s="49"/>
      <c r="H72" s="49"/>
      <c r="I72" s="63"/>
      <c r="J72" s="63"/>
      <c r="K72" s="73"/>
      <c r="L72" s="73"/>
      <c r="M72" s="83"/>
      <c r="N72" s="83"/>
      <c r="O72" s="85"/>
      <c r="P72" s="37">
        <f t="shared" si="12"/>
        <v>0</v>
      </c>
      <c r="Q72" s="102"/>
      <c r="R72" s="100">
        <f t="shared" si="3"/>
        <v>0</v>
      </c>
      <c r="S72" s="105"/>
      <c r="T72" s="107">
        <f t="shared" si="14"/>
        <v>0</v>
      </c>
    </row>
    <row r="73" spans="1:20" ht="12.75" customHeight="1">
      <c r="A73" s="6"/>
      <c r="B73" s="6"/>
      <c r="C73" s="75">
        <v>204</v>
      </c>
      <c r="D73" s="96" t="s">
        <v>58</v>
      </c>
      <c r="E73" s="37">
        <v>13425</v>
      </c>
      <c r="F73" s="42">
        <v>3000</v>
      </c>
      <c r="G73" s="49">
        <v>0</v>
      </c>
      <c r="H73" s="49">
        <f t="shared" si="13"/>
        <v>3000</v>
      </c>
      <c r="I73" s="63">
        <v>0</v>
      </c>
      <c r="J73" s="63">
        <f t="shared" si="9"/>
        <v>3000</v>
      </c>
      <c r="K73" s="73">
        <v>0</v>
      </c>
      <c r="L73" s="73">
        <f t="shared" si="10"/>
        <v>3000</v>
      </c>
      <c r="M73" s="83">
        <v>0</v>
      </c>
      <c r="N73" s="83">
        <f t="shared" si="11"/>
        <v>3000</v>
      </c>
      <c r="O73" s="85"/>
      <c r="P73" s="37">
        <f t="shared" si="12"/>
        <v>3000</v>
      </c>
      <c r="Q73" s="102"/>
      <c r="R73" s="100">
        <f t="shared" si="3"/>
        <v>3000</v>
      </c>
      <c r="S73" s="105"/>
      <c r="T73" s="107">
        <f t="shared" si="14"/>
        <v>3000</v>
      </c>
    </row>
    <row r="74" spans="1:20" ht="12.75" customHeight="1">
      <c r="A74" s="6" t="s">
        <v>68</v>
      </c>
      <c r="B74" s="6"/>
      <c r="C74" s="91"/>
      <c r="D74" s="96" t="s">
        <v>69</v>
      </c>
      <c r="E74" s="37">
        <v>0</v>
      </c>
      <c r="F74" s="42">
        <v>0</v>
      </c>
      <c r="G74" s="49">
        <v>0</v>
      </c>
      <c r="H74" s="49">
        <f t="shared" si="13"/>
        <v>0</v>
      </c>
      <c r="I74" s="63">
        <v>0</v>
      </c>
      <c r="J74" s="63">
        <f t="shared" si="9"/>
        <v>0</v>
      </c>
      <c r="K74" s="73">
        <v>0</v>
      </c>
      <c r="L74" s="73">
        <f t="shared" si="10"/>
        <v>0</v>
      </c>
      <c r="M74" s="83">
        <v>0</v>
      </c>
      <c r="N74" s="83">
        <f t="shared" si="11"/>
        <v>0</v>
      </c>
      <c r="O74" s="85"/>
      <c r="P74" s="37">
        <f t="shared" si="12"/>
        <v>0</v>
      </c>
      <c r="Q74" s="102"/>
      <c r="R74" s="100">
        <f t="shared" si="3"/>
        <v>0</v>
      </c>
      <c r="S74" s="105"/>
      <c r="T74" s="107">
        <f t="shared" si="14"/>
        <v>0</v>
      </c>
    </row>
    <row r="75" spans="1:20" ht="12.75" customHeight="1">
      <c r="A75" s="6" t="s">
        <v>24</v>
      </c>
      <c r="B75" s="6"/>
      <c r="C75" s="91"/>
      <c r="D75" s="96" t="s">
        <v>30</v>
      </c>
      <c r="E75" s="37">
        <v>40255</v>
      </c>
      <c r="F75" s="42">
        <f>100+100+500+2500+120+700+8662+3000+1452+991+800+500+1500+2000</f>
        <v>22925</v>
      </c>
      <c r="G75" s="49">
        <f>9200+1920+500+300+450+3500</f>
        <v>15870</v>
      </c>
      <c r="H75" s="49">
        <f t="shared" si="13"/>
        <v>38795</v>
      </c>
      <c r="I75" s="63">
        <v>0</v>
      </c>
      <c r="J75" s="63">
        <f t="shared" si="9"/>
        <v>38795</v>
      </c>
      <c r="K75" s="73">
        <f>-500+100+300+8000+768-3500-5000</f>
        <v>168</v>
      </c>
      <c r="L75" s="73">
        <f t="shared" si="10"/>
        <v>38963</v>
      </c>
      <c r="M75" s="83">
        <v>0</v>
      </c>
      <c r="N75" s="83">
        <f t="shared" si="11"/>
        <v>38963</v>
      </c>
      <c r="O75" s="85">
        <f>-500+250+350+14000</f>
        <v>14100</v>
      </c>
      <c r="P75" s="37">
        <f t="shared" si="12"/>
        <v>53063</v>
      </c>
      <c r="Q75" s="102">
        <f>560+4850</f>
        <v>5410</v>
      </c>
      <c r="R75" s="100">
        <f t="shared" si="3"/>
        <v>58473</v>
      </c>
      <c r="S75" s="105">
        <v>400</v>
      </c>
      <c r="T75" s="107">
        <f t="shared" si="14"/>
        <v>58873</v>
      </c>
    </row>
    <row r="76" spans="1:20" ht="12.75" customHeight="1">
      <c r="A76" s="6" t="s">
        <v>25</v>
      </c>
      <c r="B76" s="6"/>
      <c r="C76" s="91"/>
      <c r="D76" s="96" t="s">
        <v>31</v>
      </c>
      <c r="E76" s="37">
        <v>11193</v>
      </c>
      <c r="F76" s="42">
        <f>6570+1732+600</f>
        <v>8902</v>
      </c>
      <c r="G76" s="49">
        <f>830+8800</f>
        <v>9630</v>
      </c>
      <c r="H76" s="49">
        <f t="shared" si="13"/>
        <v>18532</v>
      </c>
      <c r="I76" s="61">
        <v>650</v>
      </c>
      <c r="J76" s="63">
        <f t="shared" si="9"/>
        <v>19182</v>
      </c>
      <c r="K76" s="71">
        <f>600+500-3400</f>
        <v>-2300</v>
      </c>
      <c r="L76" s="73">
        <f t="shared" si="10"/>
        <v>16882</v>
      </c>
      <c r="M76" s="83">
        <v>0</v>
      </c>
      <c r="N76" s="83">
        <f t="shared" si="11"/>
        <v>16882</v>
      </c>
      <c r="O76" s="85"/>
      <c r="P76" s="37">
        <f t="shared" si="12"/>
        <v>16882</v>
      </c>
      <c r="Q76" s="102"/>
      <c r="R76" s="100">
        <f t="shared" si="3"/>
        <v>16882</v>
      </c>
      <c r="S76" s="105"/>
      <c r="T76" s="107">
        <f t="shared" si="14"/>
        <v>16882</v>
      </c>
    </row>
    <row r="77" spans="1:20" ht="22.5">
      <c r="A77" s="6" t="s">
        <v>40</v>
      </c>
      <c r="B77" s="6"/>
      <c r="C77" s="91"/>
      <c r="D77" s="96" t="s">
        <v>50</v>
      </c>
      <c r="E77" s="37">
        <v>14321</v>
      </c>
      <c r="F77" s="42">
        <f>8119+310+10</f>
        <v>8439</v>
      </c>
      <c r="G77" s="49">
        <v>130</v>
      </c>
      <c r="H77" s="49">
        <f t="shared" si="13"/>
        <v>8569</v>
      </c>
      <c r="I77" s="63">
        <v>0</v>
      </c>
      <c r="J77" s="63">
        <f t="shared" si="9"/>
        <v>8569</v>
      </c>
      <c r="K77" s="73">
        <v>2364</v>
      </c>
      <c r="L77" s="73">
        <f t="shared" si="10"/>
        <v>10933</v>
      </c>
      <c r="M77" s="83">
        <v>0</v>
      </c>
      <c r="N77" s="83">
        <f t="shared" si="11"/>
        <v>10933</v>
      </c>
      <c r="O77" s="85">
        <f>2169+500</f>
        <v>2669</v>
      </c>
      <c r="P77" s="37">
        <f t="shared" si="12"/>
        <v>13602</v>
      </c>
      <c r="Q77" s="102"/>
      <c r="R77" s="100">
        <f aca="true" t="shared" si="15" ref="R77:R89">SUM(P77:Q77)</f>
        <v>13602</v>
      </c>
      <c r="S77" s="105"/>
      <c r="T77" s="107">
        <f t="shared" si="14"/>
        <v>13602</v>
      </c>
    </row>
    <row r="78" spans="1:20" ht="12.75" customHeight="1">
      <c r="A78" s="6" t="s">
        <v>41</v>
      </c>
      <c r="B78" s="6"/>
      <c r="C78" s="91"/>
      <c r="D78" s="96" t="s">
        <v>51</v>
      </c>
      <c r="E78" s="37">
        <v>700</v>
      </c>
      <c r="F78" s="42">
        <f>200</f>
        <v>200</v>
      </c>
      <c r="G78" s="49">
        <v>0</v>
      </c>
      <c r="H78" s="49">
        <f t="shared" si="13"/>
        <v>200</v>
      </c>
      <c r="I78" s="63">
        <v>0</v>
      </c>
      <c r="J78" s="63">
        <f t="shared" si="9"/>
        <v>200</v>
      </c>
      <c r="K78" s="73">
        <v>0</v>
      </c>
      <c r="L78" s="73">
        <f t="shared" si="10"/>
        <v>200</v>
      </c>
      <c r="M78" s="83">
        <v>0</v>
      </c>
      <c r="N78" s="83">
        <f t="shared" si="11"/>
        <v>200</v>
      </c>
      <c r="O78" s="85"/>
      <c r="P78" s="37">
        <f t="shared" si="12"/>
        <v>200</v>
      </c>
      <c r="Q78" s="102"/>
      <c r="R78" s="100">
        <f t="shared" si="15"/>
        <v>200</v>
      </c>
      <c r="S78" s="105"/>
      <c r="T78" s="107">
        <f t="shared" si="14"/>
        <v>200</v>
      </c>
    </row>
    <row r="79" spans="1:20" ht="12.75" customHeight="1">
      <c r="A79" s="6" t="s">
        <v>42</v>
      </c>
      <c r="B79" s="6"/>
      <c r="C79" s="91"/>
      <c r="D79" s="96" t="s">
        <v>2</v>
      </c>
      <c r="E79" s="37">
        <v>4057</v>
      </c>
      <c r="F79" s="42">
        <f>4364</f>
        <v>4364</v>
      </c>
      <c r="G79" s="49">
        <v>0</v>
      </c>
      <c r="H79" s="49">
        <f t="shared" si="13"/>
        <v>4364</v>
      </c>
      <c r="I79" s="63">
        <v>0</v>
      </c>
      <c r="J79" s="63">
        <f t="shared" si="9"/>
        <v>4364</v>
      </c>
      <c r="K79" s="73">
        <v>0</v>
      </c>
      <c r="L79" s="73">
        <f t="shared" si="10"/>
        <v>4364</v>
      </c>
      <c r="M79" s="83">
        <v>0</v>
      </c>
      <c r="N79" s="83">
        <f t="shared" si="11"/>
        <v>4364</v>
      </c>
      <c r="O79" s="85"/>
      <c r="P79" s="37">
        <f t="shared" si="12"/>
        <v>4364</v>
      </c>
      <c r="Q79" s="102"/>
      <c r="R79" s="100">
        <f t="shared" si="15"/>
        <v>4364</v>
      </c>
      <c r="S79" s="105"/>
      <c r="T79" s="107">
        <f t="shared" si="14"/>
        <v>4364</v>
      </c>
    </row>
    <row r="80" spans="1:20" ht="12.75" customHeight="1">
      <c r="A80" s="6" t="s">
        <v>43</v>
      </c>
      <c r="B80" s="6"/>
      <c r="C80" s="91"/>
      <c r="D80" s="96" t="s">
        <v>52</v>
      </c>
      <c r="E80" s="37">
        <v>250</v>
      </c>
      <c r="F80" s="42">
        <v>250</v>
      </c>
      <c r="G80" s="49">
        <v>0</v>
      </c>
      <c r="H80" s="49">
        <f t="shared" si="13"/>
        <v>250</v>
      </c>
      <c r="I80" s="63">
        <v>0</v>
      </c>
      <c r="J80" s="63">
        <f t="shared" si="9"/>
        <v>250</v>
      </c>
      <c r="K80" s="73">
        <v>0</v>
      </c>
      <c r="L80" s="73">
        <f t="shared" si="10"/>
        <v>250</v>
      </c>
      <c r="M80" s="83">
        <v>0</v>
      </c>
      <c r="N80" s="83">
        <f t="shared" si="11"/>
        <v>250</v>
      </c>
      <c r="O80" s="85"/>
      <c r="P80" s="37">
        <f t="shared" si="12"/>
        <v>250</v>
      </c>
      <c r="Q80" s="102"/>
      <c r="R80" s="100">
        <f t="shared" si="15"/>
        <v>250</v>
      </c>
      <c r="S80" s="105"/>
      <c r="T80" s="107">
        <f t="shared" si="14"/>
        <v>250</v>
      </c>
    </row>
    <row r="81" spans="1:20" ht="24" customHeight="1">
      <c r="A81" s="6" t="s">
        <v>44</v>
      </c>
      <c r="B81" s="6"/>
      <c r="C81" s="91"/>
      <c r="D81" s="96" t="s">
        <v>53</v>
      </c>
      <c r="E81" s="37">
        <v>80026</v>
      </c>
      <c r="F81" s="42">
        <f>5039+4500+69035+1950+350+1000+300</f>
        <v>82174</v>
      </c>
      <c r="G81" s="49">
        <v>2728</v>
      </c>
      <c r="H81" s="49">
        <f t="shared" si="13"/>
        <v>84902</v>
      </c>
      <c r="I81" s="63">
        <v>0</v>
      </c>
      <c r="J81" s="63">
        <f t="shared" si="9"/>
        <v>84902</v>
      </c>
      <c r="K81" s="73">
        <f>4734</f>
        <v>4734</v>
      </c>
      <c r="L81" s="73">
        <f t="shared" si="10"/>
        <v>89636</v>
      </c>
      <c r="M81" s="83">
        <v>0</v>
      </c>
      <c r="N81" s="83">
        <f t="shared" si="11"/>
        <v>89636</v>
      </c>
      <c r="O81" s="85">
        <v>180</v>
      </c>
      <c r="P81" s="37">
        <f t="shared" si="12"/>
        <v>89816</v>
      </c>
      <c r="Q81" s="102"/>
      <c r="R81" s="100">
        <f t="shared" si="15"/>
        <v>89816</v>
      </c>
      <c r="S81" s="105">
        <v>62</v>
      </c>
      <c r="T81" s="107">
        <f t="shared" si="14"/>
        <v>89878</v>
      </c>
    </row>
    <row r="82" spans="1:20" ht="12.75" customHeight="1">
      <c r="A82" s="6" t="s">
        <v>84</v>
      </c>
      <c r="B82" s="6"/>
      <c r="C82" s="91"/>
      <c r="D82" s="96" t="s">
        <v>85</v>
      </c>
      <c r="E82" s="37"/>
      <c r="F82" s="42"/>
      <c r="G82" s="49"/>
      <c r="H82" s="49"/>
      <c r="I82" s="61">
        <v>500</v>
      </c>
      <c r="J82" s="63">
        <f t="shared" si="9"/>
        <v>500</v>
      </c>
      <c r="K82" s="71">
        <v>0</v>
      </c>
      <c r="L82" s="73">
        <f t="shared" si="10"/>
        <v>500</v>
      </c>
      <c r="M82" s="83">
        <v>0</v>
      </c>
      <c r="N82" s="83">
        <f t="shared" si="11"/>
        <v>500</v>
      </c>
      <c r="O82" s="85"/>
      <c r="P82" s="37">
        <f t="shared" si="12"/>
        <v>500</v>
      </c>
      <c r="Q82" s="102"/>
      <c r="R82" s="100">
        <f t="shared" si="15"/>
        <v>500</v>
      </c>
      <c r="S82" s="105"/>
      <c r="T82" s="107">
        <f t="shared" si="14"/>
        <v>500</v>
      </c>
    </row>
    <row r="83" spans="1:20" ht="12.75" customHeight="1">
      <c r="A83" s="6" t="s">
        <v>45</v>
      </c>
      <c r="B83" s="6"/>
      <c r="C83" s="91"/>
      <c r="D83" s="96" t="s">
        <v>7</v>
      </c>
      <c r="E83" s="37">
        <v>5735</v>
      </c>
      <c r="F83" s="42">
        <f>500+7000</f>
        <v>7500</v>
      </c>
      <c r="G83" s="49">
        <v>0</v>
      </c>
      <c r="H83" s="49">
        <f t="shared" si="13"/>
        <v>7500</v>
      </c>
      <c r="I83" s="63">
        <v>0</v>
      </c>
      <c r="J83" s="63">
        <f t="shared" si="9"/>
        <v>7500</v>
      </c>
      <c r="K83" s="73">
        <v>0</v>
      </c>
      <c r="L83" s="73">
        <f t="shared" si="10"/>
        <v>7500</v>
      </c>
      <c r="M83" s="83">
        <v>0</v>
      </c>
      <c r="N83" s="83">
        <f t="shared" si="11"/>
        <v>7500</v>
      </c>
      <c r="O83" s="85"/>
      <c r="P83" s="37">
        <f t="shared" si="12"/>
        <v>7500</v>
      </c>
      <c r="Q83" s="102"/>
      <c r="R83" s="100">
        <f t="shared" si="15"/>
        <v>7500</v>
      </c>
      <c r="S83" s="105"/>
      <c r="T83" s="107">
        <f t="shared" si="14"/>
        <v>7500</v>
      </c>
    </row>
    <row r="84" spans="1:20" ht="12.75" customHeight="1">
      <c r="A84" s="6" t="s">
        <v>102</v>
      </c>
      <c r="B84" s="6"/>
      <c r="C84" s="91"/>
      <c r="D84" s="96" t="s">
        <v>103</v>
      </c>
      <c r="E84" s="37"/>
      <c r="F84" s="42"/>
      <c r="G84" s="49"/>
      <c r="H84" s="49"/>
      <c r="I84" s="63"/>
      <c r="J84" s="63"/>
      <c r="K84" s="73">
        <v>255</v>
      </c>
      <c r="L84" s="73">
        <v>255</v>
      </c>
      <c r="M84" s="83">
        <v>0</v>
      </c>
      <c r="N84" s="83">
        <v>255</v>
      </c>
      <c r="O84" s="85">
        <f>71+91</f>
        <v>162</v>
      </c>
      <c r="P84" s="37">
        <f t="shared" si="12"/>
        <v>417</v>
      </c>
      <c r="Q84" s="102"/>
      <c r="R84" s="100">
        <f t="shared" si="15"/>
        <v>417</v>
      </c>
      <c r="S84" s="105"/>
      <c r="T84" s="107">
        <f t="shared" si="14"/>
        <v>417</v>
      </c>
    </row>
    <row r="85" spans="1:20" ht="15.75">
      <c r="A85" s="44"/>
      <c r="B85" s="44"/>
      <c r="C85" s="95"/>
      <c r="D85" s="46" t="s">
        <v>6</v>
      </c>
      <c r="E85" s="38">
        <f>SUM(E58:E83)</f>
        <v>290355</v>
      </c>
      <c r="F85" s="41">
        <f>SUM(F57:F83)</f>
        <v>215263</v>
      </c>
      <c r="G85" s="54">
        <f>SUM(G57:G83)</f>
        <v>63770</v>
      </c>
      <c r="H85" s="52">
        <f>SUM(H57:H83)</f>
        <v>279033</v>
      </c>
      <c r="I85" s="54">
        <f>SUM(I57:I83)</f>
        <v>1150</v>
      </c>
      <c r="J85" s="62">
        <f>SUM(J57:J83)</f>
        <v>280183</v>
      </c>
      <c r="K85" s="54">
        <f>SUM(K57:K84)</f>
        <v>12596</v>
      </c>
      <c r="L85" s="68">
        <f t="shared" si="10"/>
        <v>292779</v>
      </c>
      <c r="M85" s="54">
        <f>SUM(M57:M84)</f>
        <v>5890</v>
      </c>
      <c r="N85" s="82">
        <f>L85+M85</f>
        <v>298669</v>
      </c>
      <c r="O85" s="54">
        <f>SUM(O57:O84)</f>
        <v>18393</v>
      </c>
      <c r="P85" s="38">
        <f>SUM(P57:P84)</f>
        <v>317062</v>
      </c>
      <c r="Q85" s="54">
        <f>SUM(Q57:Q84)</f>
        <v>7162</v>
      </c>
      <c r="R85" s="111">
        <f t="shared" si="15"/>
        <v>324224</v>
      </c>
      <c r="S85" s="54">
        <f>SUM(S57:S84)</f>
        <v>2457</v>
      </c>
      <c r="T85" s="110">
        <f t="shared" si="14"/>
        <v>326681</v>
      </c>
    </row>
    <row r="86" spans="1:22" ht="12.75">
      <c r="A86" s="44"/>
      <c r="B86" s="44"/>
      <c r="C86" s="95"/>
      <c r="D86" s="46" t="s">
        <v>61</v>
      </c>
      <c r="E86" s="37">
        <f>E56-E85</f>
        <v>-24400</v>
      </c>
      <c r="F86" s="42">
        <f>F56-F85</f>
        <v>-27645</v>
      </c>
      <c r="G86" s="48"/>
      <c r="H86" s="49">
        <f>H56-H85</f>
        <v>-75635</v>
      </c>
      <c r="I86" s="59"/>
      <c r="J86" s="63">
        <v>-76535</v>
      </c>
      <c r="K86" s="69"/>
      <c r="L86" s="73">
        <f>L56-L85</f>
        <v>-78890</v>
      </c>
      <c r="M86" s="80"/>
      <c r="N86" s="83">
        <f>N56-N85</f>
        <v>-84780</v>
      </c>
      <c r="O86" s="37"/>
      <c r="P86" s="37">
        <f>P56-P85</f>
        <v>-88971</v>
      </c>
      <c r="Q86" s="102"/>
      <c r="R86" s="100">
        <f>R56-R85</f>
        <v>-74189</v>
      </c>
      <c r="S86" s="105"/>
      <c r="T86" s="107">
        <f>T56-T85</f>
        <v>-65953</v>
      </c>
      <c r="V86" s="12"/>
    </row>
    <row r="87" spans="1:20" ht="12.75" customHeight="1">
      <c r="A87" s="6">
        <v>8115</v>
      </c>
      <c r="B87" s="6"/>
      <c r="C87" s="91"/>
      <c r="D87" s="7" t="s">
        <v>3</v>
      </c>
      <c r="E87" s="37">
        <v>37740</v>
      </c>
      <c r="F87" s="42">
        <v>27645</v>
      </c>
      <c r="G87" s="48"/>
      <c r="H87" s="49">
        <v>75635</v>
      </c>
      <c r="I87" s="59"/>
      <c r="J87" s="63">
        <v>76535</v>
      </c>
      <c r="K87" s="73"/>
      <c r="L87" s="73">
        <v>78890</v>
      </c>
      <c r="M87" s="80"/>
      <c r="N87" s="83">
        <v>84780</v>
      </c>
      <c r="O87" s="85"/>
      <c r="P87" s="37">
        <v>88971</v>
      </c>
      <c r="Q87" s="102"/>
      <c r="R87" s="100">
        <v>74189</v>
      </c>
      <c r="S87" s="105"/>
      <c r="T87" s="107">
        <v>65953</v>
      </c>
    </row>
    <row r="88" spans="1:20" ht="12.75" customHeight="1">
      <c r="A88" s="6">
        <v>8124</v>
      </c>
      <c r="B88" s="6"/>
      <c r="C88" s="91"/>
      <c r="D88" s="7" t="s">
        <v>4</v>
      </c>
      <c r="E88" s="37">
        <v>-7040</v>
      </c>
      <c r="F88" s="42">
        <v>-6000</v>
      </c>
      <c r="G88" s="48"/>
      <c r="H88" s="49">
        <v>-6000</v>
      </c>
      <c r="I88" s="59"/>
      <c r="J88" s="63">
        <v>-6000</v>
      </c>
      <c r="K88" s="69"/>
      <c r="L88" s="73">
        <v>-6000</v>
      </c>
      <c r="M88" s="80"/>
      <c r="N88" s="83">
        <v>-6000</v>
      </c>
      <c r="O88" s="85"/>
      <c r="P88" s="37">
        <v>-6000</v>
      </c>
      <c r="Q88" s="102"/>
      <c r="R88" s="100">
        <f t="shared" si="15"/>
        <v>-6000</v>
      </c>
      <c r="S88" s="105"/>
      <c r="T88" s="107">
        <f t="shared" si="14"/>
        <v>-6000</v>
      </c>
    </row>
    <row r="89" spans="1:20" ht="12.75" customHeight="1">
      <c r="A89" s="6">
        <v>8117</v>
      </c>
      <c r="B89" s="6"/>
      <c r="C89" s="91"/>
      <c r="D89" s="13" t="s">
        <v>59</v>
      </c>
      <c r="E89" s="37">
        <v>-6000</v>
      </c>
      <c r="F89" s="42">
        <v>6000</v>
      </c>
      <c r="G89" s="48">
        <v>0</v>
      </c>
      <c r="H89" s="49">
        <v>6000</v>
      </c>
      <c r="I89" s="59"/>
      <c r="J89" s="63">
        <v>6000</v>
      </c>
      <c r="K89" s="69"/>
      <c r="L89" s="73">
        <v>6000</v>
      </c>
      <c r="M89" s="80"/>
      <c r="N89" s="83">
        <v>6000</v>
      </c>
      <c r="O89" s="85"/>
      <c r="P89" s="37">
        <v>6000</v>
      </c>
      <c r="Q89" s="102"/>
      <c r="R89" s="100">
        <f t="shared" si="15"/>
        <v>6000</v>
      </c>
      <c r="S89" s="105"/>
      <c r="T89" s="107">
        <f t="shared" si="14"/>
        <v>6000</v>
      </c>
    </row>
    <row r="90" spans="1:20" ht="15.75">
      <c r="A90" s="44"/>
      <c r="B90" s="44"/>
      <c r="C90" s="44"/>
      <c r="D90" s="46" t="s">
        <v>62</v>
      </c>
      <c r="E90" s="38">
        <f>SUM(E87:E89)</f>
        <v>24700</v>
      </c>
      <c r="F90" s="41">
        <f>SUM(F87:F89)</f>
        <v>27645</v>
      </c>
      <c r="G90" s="64"/>
      <c r="H90" s="52">
        <f>SUM(H87:H89)</f>
        <v>75635</v>
      </c>
      <c r="I90" s="65"/>
      <c r="J90" s="62">
        <f>SUM(J87:J89)</f>
        <v>76535</v>
      </c>
      <c r="K90" s="74"/>
      <c r="L90" s="72">
        <f>SUM(L87:L89)</f>
        <v>78890</v>
      </c>
      <c r="M90" s="84"/>
      <c r="N90" s="82">
        <f>SUM(N87:N89)</f>
        <v>84780</v>
      </c>
      <c r="O90" s="87"/>
      <c r="P90" s="88">
        <f>SUM(P87:P89)</f>
        <v>88971</v>
      </c>
      <c r="Q90" s="98"/>
      <c r="R90" s="100">
        <v>74189</v>
      </c>
      <c r="S90" s="105"/>
      <c r="T90" s="107">
        <v>65953</v>
      </c>
    </row>
    <row r="91" spans="1:16" ht="12.75" customHeight="1">
      <c r="A91" s="8"/>
      <c r="B91" s="8"/>
      <c r="C91" s="8"/>
      <c r="D91" s="11"/>
      <c r="E91" s="12"/>
      <c r="G91" s="8"/>
      <c r="H91" s="9"/>
      <c r="I91" s="4"/>
      <c r="J91" s="1"/>
      <c r="K91" s="5"/>
      <c r="L91" s="5"/>
      <c r="M91" s="5"/>
      <c r="N91" s="5"/>
      <c r="O91" s="5"/>
      <c r="P91" s="5"/>
    </row>
    <row r="92" spans="1:16" ht="12.75" customHeight="1">
      <c r="A92" s="8"/>
      <c r="B92" s="8"/>
      <c r="C92" s="8"/>
      <c r="D92" s="11"/>
      <c r="E92" s="12"/>
      <c r="G92" s="8"/>
      <c r="H92" s="9"/>
      <c r="I92" s="4"/>
      <c r="J92" s="1"/>
      <c r="K92" s="8"/>
      <c r="L92" s="11"/>
      <c r="M92" s="10"/>
      <c r="N92" s="10"/>
      <c r="O92" s="5"/>
      <c r="P92" s="5"/>
    </row>
    <row r="93" spans="1:16" ht="12.75" customHeight="1">
      <c r="A93" s="8"/>
      <c r="B93" s="8"/>
      <c r="C93" s="8"/>
      <c r="D93" s="11"/>
      <c r="E93" s="12"/>
      <c r="G93" s="8"/>
      <c r="H93" s="11"/>
      <c r="I93" s="33"/>
      <c r="J93" s="1"/>
      <c r="K93" s="8"/>
      <c r="L93" s="11"/>
      <c r="M93" s="10"/>
      <c r="N93" s="10"/>
      <c r="O93" s="5"/>
      <c r="P93" s="5"/>
    </row>
    <row r="94" spans="1:16" ht="12.75" customHeight="1">
      <c r="A94" s="8"/>
      <c r="B94" s="8"/>
      <c r="C94" s="8"/>
      <c r="D94" s="11"/>
      <c r="E94" s="12"/>
      <c r="G94" s="1"/>
      <c r="H94" s="1"/>
      <c r="I94" s="1"/>
      <c r="J94" s="1"/>
      <c r="K94" s="8"/>
      <c r="L94" s="11"/>
      <c r="M94" s="10"/>
      <c r="N94" s="10"/>
      <c r="O94" s="5"/>
      <c r="P94" s="5"/>
    </row>
    <row r="95" spans="1:16" ht="12.75" customHeight="1">
      <c r="A95" s="8"/>
      <c r="B95" s="8"/>
      <c r="C95" s="8"/>
      <c r="D95" s="11"/>
      <c r="E95" s="12"/>
      <c r="G95" s="1"/>
      <c r="H95" s="1"/>
      <c r="I95" s="1"/>
      <c r="J95" s="1"/>
      <c r="K95" s="8"/>
      <c r="L95" s="11"/>
      <c r="M95" s="10"/>
      <c r="N95" s="10"/>
      <c r="O95" s="5"/>
      <c r="P95" s="5"/>
    </row>
    <row r="96" spans="1:16" ht="12.75" customHeight="1">
      <c r="A96" s="14"/>
      <c r="B96" s="14"/>
      <c r="C96" s="14"/>
      <c r="D96" s="11"/>
      <c r="E96" s="12"/>
      <c r="K96" s="8"/>
      <c r="L96" s="11"/>
      <c r="M96" s="10"/>
      <c r="N96" s="10"/>
      <c r="O96" s="5"/>
      <c r="P96" s="5"/>
    </row>
    <row r="97" spans="1:16" ht="12.75" customHeight="1">
      <c r="A97" s="8"/>
      <c r="B97" s="8"/>
      <c r="C97" s="8"/>
      <c r="D97" s="11"/>
      <c r="E97" s="12"/>
      <c r="K97" s="8"/>
      <c r="L97" s="11"/>
      <c r="M97" s="10"/>
      <c r="N97" s="10"/>
      <c r="O97" s="5"/>
      <c r="P97" s="5"/>
    </row>
    <row r="98" spans="1:16" ht="12.75" customHeight="1">
      <c r="A98" s="8"/>
      <c r="B98" s="8"/>
      <c r="C98" s="8"/>
      <c r="D98" s="11"/>
      <c r="E98" s="12"/>
      <c r="K98" s="8"/>
      <c r="L98" s="11"/>
      <c r="M98" s="10"/>
      <c r="N98" s="10"/>
      <c r="O98" s="5"/>
      <c r="P98" s="5"/>
    </row>
    <row r="99" spans="1:16" ht="12.75" customHeight="1">
      <c r="A99" s="8"/>
      <c r="B99" s="8"/>
      <c r="C99" s="8"/>
      <c r="D99" s="11"/>
      <c r="E99" s="12"/>
      <c r="K99" s="8"/>
      <c r="L99" s="11"/>
      <c r="M99" s="10"/>
      <c r="N99" s="10"/>
      <c r="O99" s="5"/>
      <c r="P99" s="5"/>
    </row>
    <row r="100" spans="1:16" ht="12.75" customHeight="1">
      <c r="A100" s="8"/>
      <c r="B100" s="8"/>
      <c r="C100" s="8"/>
      <c r="D100" s="11"/>
      <c r="E100" s="12"/>
      <c r="K100" s="5"/>
      <c r="L100" s="5"/>
      <c r="M100" s="5"/>
      <c r="N100" s="5"/>
      <c r="O100" s="5"/>
      <c r="P100" s="5"/>
    </row>
    <row r="101" spans="1:16" ht="12.75" customHeight="1">
      <c r="A101" s="8"/>
      <c r="B101" s="8"/>
      <c r="C101" s="8"/>
      <c r="D101" s="11"/>
      <c r="E101" s="12"/>
      <c r="K101" s="5"/>
      <c r="L101" s="5"/>
      <c r="M101" s="5"/>
      <c r="N101" s="5"/>
      <c r="O101" s="5"/>
      <c r="P101" s="5"/>
    </row>
    <row r="102" spans="1:16" ht="12.75" customHeight="1">
      <c r="A102" s="8"/>
      <c r="B102" s="8"/>
      <c r="C102" s="8"/>
      <c r="D102" s="11"/>
      <c r="E102" s="12"/>
      <c r="K102" s="5"/>
      <c r="L102" s="5"/>
      <c r="M102" s="5"/>
      <c r="N102" s="5"/>
      <c r="O102" s="5"/>
      <c r="P102" s="5"/>
    </row>
    <row r="103" spans="1:16" ht="12.75" customHeight="1">
      <c r="A103" s="8"/>
      <c r="B103" s="8"/>
      <c r="C103" s="8"/>
      <c r="D103" s="11"/>
      <c r="E103" s="12"/>
      <c r="K103" s="5"/>
      <c r="L103" s="5"/>
      <c r="M103" s="5"/>
      <c r="N103" s="5"/>
      <c r="O103" s="5"/>
      <c r="P103" s="5"/>
    </row>
    <row r="104" spans="1:5" ht="12.75" customHeight="1">
      <c r="A104" s="8"/>
      <c r="B104" s="8"/>
      <c r="C104" s="8"/>
      <c r="D104" s="11"/>
      <c r="E104" s="12"/>
    </row>
    <row r="105" spans="1:5" ht="12.75" customHeight="1">
      <c r="A105" s="8"/>
      <c r="B105" s="8"/>
      <c r="C105" s="8"/>
      <c r="D105" s="11"/>
      <c r="E105" s="12"/>
    </row>
    <row r="106" spans="1:5" ht="12.75" customHeight="1">
      <c r="A106" s="8"/>
      <c r="B106" s="8"/>
      <c r="C106" s="8"/>
      <c r="D106" s="11"/>
      <c r="E106" s="12"/>
    </row>
    <row r="107" spans="1:5" ht="12.75" customHeight="1">
      <c r="A107" s="8"/>
      <c r="B107" s="8"/>
      <c r="C107" s="8"/>
      <c r="D107" s="11"/>
      <c r="E107" s="12"/>
    </row>
    <row r="108" spans="1:5" ht="12.75" customHeight="1">
      <c r="A108" s="8"/>
      <c r="B108" s="8"/>
      <c r="C108" s="8"/>
      <c r="D108" s="11"/>
      <c r="E108" s="12"/>
    </row>
    <row r="109" spans="1:5" ht="12.75" customHeight="1">
      <c r="A109" s="8"/>
      <c r="B109" s="8"/>
      <c r="C109" s="8"/>
      <c r="D109" s="11"/>
      <c r="E109" s="12"/>
    </row>
    <row r="110" spans="1:5" ht="12.75" customHeight="1">
      <c r="A110" s="8"/>
      <c r="B110" s="8"/>
      <c r="C110" s="8"/>
      <c r="D110" s="11"/>
      <c r="E110" s="12"/>
    </row>
    <row r="111" spans="1:5" ht="12.75" customHeight="1">
      <c r="A111" s="8"/>
      <c r="B111" s="8"/>
      <c r="C111" s="8"/>
      <c r="D111" s="11"/>
      <c r="E111" s="12"/>
    </row>
    <row r="112" spans="1:5" ht="12.75" customHeight="1">
      <c r="A112" s="8"/>
      <c r="B112" s="8"/>
      <c r="C112" s="8"/>
      <c r="D112" s="11"/>
      <c r="E112" s="12"/>
    </row>
    <row r="113" spans="1:5" ht="12.75" customHeight="1">
      <c r="A113" s="8"/>
      <c r="B113" s="8"/>
      <c r="C113" s="8"/>
      <c r="D113" s="11"/>
      <c r="E113" s="12"/>
    </row>
    <row r="114" spans="1:5" ht="12.75" customHeight="1">
      <c r="A114" s="8"/>
      <c r="B114" s="8"/>
      <c r="C114" s="8"/>
      <c r="D114" s="11"/>
      <c r="E114" s="12"/>
    </row>
    <row r="115" spans="1:5" ht="12.75" customHeight="1">
      <c r="A115" s="8"/>
      <c r="B115" s="8"/>
      <c r="C115" s="8"/>
      <c r="D115" s="11"/>
      <c r="E115" s="12"/>
    </row>
    <row r="116" spans="1:5" ht="12.75" customHeight="1">
      <c r="A116" s="8"/>
      <c r="B116" s="8"/>
      <c r="C116" s="8"/>
      <c r="D116" s="11"/>
      <c r="E116" s="12"/>
    </row>
    <row r="117" spans="1:5" ht="12.75" customHeight="1">
      <c r="A117" s="8"/>
      <c r="B117" s="8"/>
      <c r="C117" s="8"/>
      <c r="D117" s="11"/>
      <c r="E117" s="12"/>
    </row>
    <row r="118" spans="1:5" ht="12.75" customHeight="1">
      <c r="A118" s="8"/>
      <c r="B118" s="8"/>
      <c r="C118" s="8"/>
      <c r="D118" s="11"/>
      <c r="E118" s="12"/>
    </row>
    <row r="119" spans="1:5" ht="12.75" customHeight="1">
      <c r="A119" s="8"/>
      <c r="B119" s="8"/>
      <c r="C119" s="8"/>
      <c r="D119" s="11"/>
      <c r="E119" s="12"/>
    </row>
    <row r="120" spans="1:5" ht="12.75" customHeight="1">
      <c r="A120" s="8"/>
      <c r="B120" s="8"/>
      <c r="C120" s="8"/>
      <c r="D120" s="11"/>
      <c r="E120" s="12"/>
    </row>
    <row r="121" spans="1:5" ht="12.75" customHeight="1">
      <c r="A121" s="8"/>
      <c r="B121" s="8"/>
      <c r="C121" s="8"/>
      <c r="D121" s="11"/>
      <c r="E121" s="12"/>
    </row>
    <row r="122" spans="1:5" ht="12.75" customHeight="1">
      <c r="A122" s="8"/>
      <c r="B122" s="8"/>
      <c r="C122" s="8"/>
      <c r="D122" s="11"/>
      <c r="E122" s="12"/>
    </row>
    <row r="123" spans="1:5" ht="12.75" customHeight="1">
      <c r="A123" s="8"/>
      <c r="B123" s="8"/>
      <c r="C123" s="8"/>
      <c r="D123" s="11"/>
      <c r="E123" s="12"/>
    </row>
    <row r="124" spans="1:5" ht="12.75" customHeight="1">
      <c r="A124" s="8"/>
      <c r="B124" s="8"/>
      <c r="C124" s="8"/>
      <c r="D124" s="11"/>
      <c r="E124" s="12"/>
    </row>
    <row r="125" spans="1:5" ht="12.75" customHeight="1">
      <c r="A125" s="8"/>
      <c r="B125" s="8"/>
      <c r="C125" s="8"/>
      <c r="D125" s="11"/>
      <c r="E125" s="12"/>
    </row>
    <row r="126" spans="1:5" ht="12.75" customHeight="1">
      <c r="A126" s="8"/>
      <c r="B126" s="8"/>
      <c r="C126" s="8"/>
      <c r="D126" s="11"/>
      <c r="E126" s="12"/>
    </row>
    <row r="127" spans="1:4" ht="26.25" customHeight="1">
      <c r="A127" s="113"/>
      <c r="B127" s="113"/>
      <c r="C127" s="113"/>
      <c r="D127" s="113"/>
    </row>
    <row r="128" spans="1:4" ht="27.75" customHeight="1">
      <c r="A128" s="15"/>
      <c r="B128" s="15"/>
      <c r="C128" s="15"/>
      <c r="D128" s="15"/>
    </row>
    <row r="129" spans="1:4" ht="12.75" customHeight="1">
      <c r="A129" s="8"/>
      <c r="B129" s="8"/>
      <c r="C129" s="8"/>
      <c r="D129" s="16"/>
    </row>
    <row r="130" spans="1:4" ht="12.75" customHeight="1">
      <c r="A130" s="8"/>
      <c r="B130" s="8"/>
      <c r="C130" s="8"/>
      <c r="D130" s="17"/>
    </row>
    <row r="131" spans="1:4" ht="12.75" customHeight="1">
      <c r="A131" s="18"/>
      <c r="B131" s="18"/>
      <c r="C131" s="18"/>
      <c r="D131" s="19"/>
    </row>
    <row r="132" spans="1:4" ht="12.75" customHeight="1">
      <c r="A132" s="8"/>
      <c r="B132" s="8"/>
      <c r="C132" s="8"/>
      <c r="D132" s="20"/>
    </row>
    <row r="133" spans="1:4" ht="12.75" customHeight="1">
      <c r="A133" s="8"/>
      <c r="B133" s="8"/>
      <c r="C133" s="8"/>
      <c r="D133" s="20"/>
    </row>
    <row r="134" spans="1:4" ht="12.75" customHeight="1">
      <c r="A134" s="18"/>
      <c r="B134" s="18"/>
      <c r="C134" s="18"/>
      <c r="D134" s="21"/>
    </row>
    <row r="135" spans="1:4" ht="12.75" customHeight="1">
      <c r="A135" s="8"/>
      <c r="B135" s="8"/>
      <c r="C135" s="8"/>
      <c r="D135" s="16"/>
    </row>
    <row r="136" spans="1:4" ht="12.75" customHeight="1">
      <c r="A136" s="18"/>
      <c r="B136" s="18"/>
      <c r="C136" s="18"/>
      <c r="D136" s="21"/>
    </row>
    <row r="137" spans="1:4" ht="12.75" customHeight="1">
      <c r="A137" s="18"/>
      <c r="B137" s="18"/>
      <c r="C137" s="18"/>
      <c r="D137" s="19"/>
    </row>
    <row r="138" spans="1:4" ht="12.75" customHeight="1">
      <c r="A138" s="18"/>
      <c r="B138" s="18"/>
      <c r="C138" s="18"/>
      <c r="D138" s="19"/>
    </row>
    <row r="139" spans="1:4" ht="12.75" customHeight="1">
      <c r="A139" s="18"/>
      <c r="B139" s="18"/>
      <c r="C139" s="18"/>
      <c r="D139" s="19"/>
    </row>
    <row r="140" spans="1:4" ht="12.75" customHeight="1">
      <c r="A140" s="18"/>
      <c r="B140" s="18"/>
      <c r="C140" s="18"/>
      <c r="D140" s="19"/>
    </row>
    <row r="141" spans="1:4" ht="12.75" customHeight="1">
      <c r="A141" s="18"/>
      <c r="B141" s="18"/>
      <c r="C141" s="18"/>
      <c r="D141" s="19"/>
    </row>
    <row r="142" spans="1:4" ht="12.75" customHeight="1">
      <c r="A142" s="18"/>
      <c r="B142" s="18"/>
      <c r="C142" s="18"/>
      <c r="D142" s="19"/>
    </row>
    <row r="143" spans="1:4" ht="12.75" customHeight="1">
      <c r="A143" s="18"/>
      <c r="B143" s="18"/>
      <c r="C143" s="18"/>
      <c r="D143" s="19"/>
    </row>
    <row r="144" spans="1:4" ht="12.75" customHeight="1">
      <c r="A144" s="18"/>
      <c r="B144" s="18"/>
      <c r="C144" s="18"/>
      <c r="D144" s="19"/>
    </row>
    <row r="145" spans="1:4" ht="12.75" customHeight="1">
      <c r="A145" s="18"/>
      <c r="B145" s="18"/>
      <c r="C145" s="18"/>
      <c r="D145" s="19"/>
    </row>
    <row r="146" spans="1:4" ht="12.75" customHeight="1">
      <c r="A146" s="8"/>
      <c r="B146" s="8"/>
      <c r="C146" s="8"/>
      <c r="D146" s="20"/>
    </row>
    <row r="147" spans="1:4" ht="12.75" customHeight="1">
      <c r="A147" s="18"/>
      <c r="B147" s="18"/>
      <c r="C147" s="18"/>
      <c r="D147" s="19"/>
    </row>
    <row r="148" spans="1:4" ht="12.75" customHeight="1">
      <c r="A148" s="8"/>
      <c r="B148" s="8"/>
      <c r="C148" s="8"/>
      <c r="D148" s="20"/>
    </row>
    <row r="149" spans="1:4" ht="12.75" customHeight="1">
      <c r="A149" s="8"/>
      <c r="B149" s="8"/>
      <c r="C149" s="8"/>
      <c r="D149" s="20"/>
    </row>
    <row r="150" spans="1:4" ht="12.75" customHeight="1">
      <c r="A150" s="8"/>
      <c r="B150" s="8"/>
      <c r="C150" s="8"/>
      <c r="D150" s="20"/>
    </row>
    <row r="151" spans="1:4" ht="12.75" customHeight="1">
      <c r="A151" s="8"/>
      <c r="B151" s="8"/>
      <c r="C151" s="8"/>
      <c r="D151" s="20"/>
    </row>
    <row r="152" spans="1:4" ht="12.75" customHeight="1">
      <c r="A152" s="8"/>
      <c r="B152" s="8"/>
      <c r="C152" s="8"/>
      <c r="D152" s="20"/>
    </row>
    <row r="153" spans="1:4" ht="12.75" customHeight="1">
      <c r="A153" s="18"/>
      <c r="B153" s="18"/>
      <c r="C153" s="18"/>
      <c r="D153" s="19"/>
    </row>
    <row r="154" spans="1:4" ht="12.75" customHeight="1">
      <c r="A154" s="18"/>
      <c r="B154" s="18"/>
      <c r="C154" s="18"/>
      <c r="D154" s="19"/>
    </row>
    <row r="155" spans="1:4" ht="12.75" customHeight="1">
      <c r="A155" s="18"/>
      <c r="B155" s="18"/>
      <c r="C155" s="18"/>
      <c r="D155" s="19"/>
    </row>
    <row r="156" spans="1:4" ht="12.75" customHeight="1">
      <c r="A156" s="18"/>
      <c r="B156" s="18"/>
      <c r="C156" s="18"/>
      <c r="D156" s="19"/>
    </row>
    <row r="157" spans="1:4" ht="12.75" customHeight="1">
      <c r="A157" s="18"/>
      <c r="B157" s="18"/>
      <c r="C157" s="18"/>
      <c r="D157" s="19"/>
    </row>
    <row r="158" spans="1:4" ht="12.75" customHeight="1">
      <c r="A158" s="18"/>
      <c r="B158" s="18"/>
      <c r="C158" s="18"/>
      <c r="D158" s="19"/>
    </row>
    <row r="159" spans="1:4" ht="12.75" customHeight="1">
      <c r="A159" s="18"/>
      <c r="B159" s="18"/>
      <c r="C159" s="18"/>
      <c r="D159" s="19"/>
    </row>
    <row r="160" spans="1:4" ht="12.75" customHeight="1">
      <c r="A160" s="18"/>
      <c r="B160" s="18"/>
      <c r="C160" s="18"/>
      <c r="D160" s="19"/>
    </row>
    <row r="161" spans="1:4" ht="12.75" customHeight="1">
      <c r="A161" s="18"/>
      <c r="B161" s="18"/>
      <c r="C161" s="18"/>
      <c r="D161" s="19"/>
    </row>
    <row r="162" spans="1:4" ht="12.75" customHeight="1">
      <c r="A162" s="8"/>
      <c r="B162" s="8"/>
      <c r="C162" s="8"/>
      <c r="D162" s="20"/>
    </row>
    <row r="163" spans="1:4" ht="12.75" customHeight="1">
      <c r="A163" s="8"/>
      <c r="B163" s="8"/>
      <c r="C163" s="8"/>
      <c r="D163" s="20"/>
    </row>
    <row r="164" spans="1:4" ht="12.75" customHeight="1">
      <c r="A164" s="8"/>
      <c r="B164" s="8"/>
      <c r="C164" s="8"/>
      <c r="D164" s="20"/>
    </row>
    <row r="165" spans="1:4" ht="12.75" customHeight="1">
      <c r="A165" s="18"/>
      <c r="B165" s="18"/>
      <c r="C165" s="18"/>
      <c r="D165" s="19"/>
    </row>
    <row r="166" spans="1:4" ht="12.75" customHeight="1">
      <c r="A166" s="18"/>
      <c r="B166" s="18"/>
      <c r="C166" s="18"/>
      <c r="D166" s="19"/>
    </row>
    <row r="167" spans="1:4" ht="12.75" customHeight="1">
      <c r="A167" s="18"/>
      <c r="B167" s="18"/>
      <c r="C167" s="18"/>
      <c r="D167" s="19"/>
    </row>
    <row r="168" spans="1:4" ht="12.75" customHeight="1">
      <c r="A168" s="8"/>
      <c r="B168" s="8"/>
      <c r="C168" s="8"/>
      <c r="D168" s="20"/>
    </row>
    <row r="169" spans="1:4" ht="12.75" customHeight="1">
      <c r="A169" s="8"/>
      <c r="B169" s="8"/>
      <c r="C169" s="8"/>
      <c r="D169" s="20"/>
    </row>
    <row r="170" spans="1:4" ht="12.75" customHeight="1">
      <c r="A170" s="8"/>
      <c r="B170" s="8"/>
      <c r="C170" s="8"/>
      <c r="D170" s="20"/>
    </row>
    <row r="171" spans="1:4" ht="25.5" customHeight="1">
      <c r="A171" s="22"/>
      <c r="B171" s="22"/>
      <c r="C171" s="22"/>
      <c r="D171" s="23"/>
    </row>
    <row r="172" spans="1:4" ht="12.75" customHeight="1">
      <c r="A172" s="8"/>
      <c r="B172" s="8"/>
      <c r="C172" s="8"/>
      <c r="D172" s="9"/>
    </row>
    <row r="173" spans="1:4" ht="12.75">
      <c r="A173" s="8"/>
      <c r="B173" s="8"/>
      <c r="C173" s="8"/>
      <c r="D173" s="9"/>
    </row>
    <row r="174" spans="1:4" ht="12.75">
      <c r="A174" s="8"/>
      <c r="B174" s="8"/>
      <c r="C174" s="8"/>
      <c r="D174" s="9"/>
    </row>
    <row r="175" spans="1:4" ht="12.75">
      <c r="A175" s="8"/>
      <c r="B175" s="8"/>
      <c r="C175" s="8"/>
      <c r="D175" s="9"/>
    </row>
    <row r="176" spans="1:4" ht="12.75">
      <c r="A176" s="8"/>
      <c r="B176" s="8"/>
      <c r="C176" s="8"/>
      <c r="D176" s="9"/>
    </row>
    <row r="177" spans="1:4" ht="24.75" customHeight="1">
      <c r="A177" s="22"/>
      <c r="B177" s="22"/>
      <c r="C177" s="22"/>
      <c r="D177" s="5"/>
    </row>
    <row r="178" spans="1:4" ht="12.75">
      <c r="A178" s="5"/>
      <c r="B178" s="5"/>
      <c r="C178" s="5"/>
      <c r="D178" s="5"/>
    </row>
    <row r="179" spans="1:6" ht="12.75">
      <c r="A179" s="5"/>
      <c r="B179" s="5"/>
      <c r="C179" s="5"/>
      <c r="D179" s="24"/>
      <c r="E179" s="1"/>
      <c r="F179" s="1"/>
    </row>
    <row r="180" spans="1:6" ht="12.75">
      <c r="A180" s="5"/>
      <c r="B180" s="5"/>
      <c r="C180" s="5"/>
      <c r="D180" s="25"/>
      <c r="E180" s="2"/>
      <c r="F180" s="3"/>
    </row>
    <row r="181" spans="1:6" ht="12.75">
      <c r="A181" s="5"/>
      <c r="B181" s="5"/>
      <c r="C181" s="5"/>
      <c r="D181" s="25"/>
      <c r="E181" s="2"/>
      <c r="F181" s="3"/>
    </row>
    <row r="182" spans="1:6" ht="12.75">
      <c r="A182" s="5"/>
      <c r="B182" s="5"/>
      <c r="C182" s="5"/>
      <c r="D182" s="25"/>
      <c r="E182" s="2"/>
      <c r="F182" s="3"/>
    </row>
    <row r="183" spans="1:8" ht="12.75">
      <c r="A183" s="5"/>
      <c r="B183" s="5"/>
      <c r="C183" s="5"/>
      <c r="D183" s="25"/>
      <c r="E183" s="8"/>
      <c r="F183" s="9"/>
      <c r="G183" s="4"/>
      <c r="H183" s="1"/>
    </row>
    <row r="184" spans="1:8" ht="12.75">
      <c r="A184" s="5"/>
      <c r="B184" s="5"/>
      <c r="C184" s="5"/>
      <c r="D184" s="5"/>
      <c r="E184" s="8"/>
      <c r="F184" s="9"/>
      <c r="G184" s="4"/>
      <c r="H184" s="1"/>
    </row>
    <row r="185" spans="1:8" ht="12.75">
      <c r="A185" s="5"/>
      <c r="B185" s="5"/>
      <c r="C185" s="5"/>
      <c r="D185" s="5"/>
      <c r="E185" s="8"/>
      <c r="F185" s="9"/>
      <c r="G185" s="4"/>
      <c r="H185" s="1"/>
    </row>
    <row r="186" spans="1:8" ht="12.75">
      <c r="A186" s="5"/>
      <c r="B186" s="5"/>
      <c r="C186" s="5"/>
      <c r="D186" s="5"/>
      <c r="E186" s="8"/>
      <c r="F186" s="9"/>
      <c r="G186" s="4"/>
      <c r="H186" s="1"/>
    </row>
    <row r="187" spans="1:8" ht="12.75">
      <c r="A187" s="5"/>
      <c r="B187" s="5"/>
      <c r="C187" s="5"/>
      <c r="D187" s="5"/>
      <c r="E187" s="8"/>
      <c r="F187" s="9"/>
      <c r="G187" s="4"/>
      <c r="H187" s="1"/>
    </row>
    <row r="188" spans="1:8" ht="12.75">
      <c r="A188" s="5"/>
      <c r="B188" s="5"/>
      <c r="C188" s="5"/>
      <c r="D188" s="5"/>
      <c r="E188" s="1"/>
      <c r="F188" s="1"/>
      <c r="G188" s="1"/>
      <c r="H188" s="1"/>
    </row>
    <row r="189" spans="1:8" ht="12.75">
      <c r="A189" s="5"/>
      <c r="B189" s="5"/>
      <c r="C189" s="5"/>
      <c r="D189" s="5"/>
      <c r="E189" s="1"/>
      <c r="F189" s="1"/>
      <c r="G189" s="1"/>
      <c r="H189" s="1"/>
    </row>
    <row r="190" spans="1:4" ht="12.75">
      <c r="A190" s="5"/>
      <c r="B190" s="5"/>
      <c r="C190" s="5"/>
      <c r="D190" s="5"/>
    </row>
  </sheetData>
  <sheetProtection selectLockedCells="1" selectUnlockedCells="1"/>
  <mergeCells count="3">
    <mergeCell ref="A127:D127"/>
    <mergeCell ref="A1:B1"/>
    <mergeCell ref="A2:T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2022-12-28T12:42:56Z</cp:lastPrinted>
  <dcterms:created xsi:type="dcterms:W3CDTF">2015-11-22T08:52:35Z</dcterms:created>
  <dcterms:modified xsi:type="dcterms:W3CDTF">2022-12-28T12:46:10Z</dcterms:modified>
  <cp:category/>
  <cp:version/>
  <cp:contentType/>
  <cp:contentStatus/>
</cp:coreProperties>
</file>