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3" authorId="0">
      <text>
        <r>
          <rPr>
            <sz val="9"/>
            <rFont val="Tahoma"/>
            <family val="2"/>
          </rPr>
          <t xml:space="preserve">Tato částka je upřesněná po vyjádření MMR ČR k podkladům z VŘ, na základě kterých byla celková hodnota díla snížena.
</t>
        </r>
      </text>
    </comment>
    <comment ref="R11" authorId="0">
      <text>
        <r>
          <rPr>
            <sz val="9"/>
            <rFont val="Tahoma"/>
            <family val="0"/>
          </rPr>
          <t xml:space="preserve">havarijní stav chlaícího zařízení ve ŠJ, investice
</t>
        </r>
      </text>
    </comment>
    <comment ref="R7" authorId="0">
      <text>
        <r>
          <rPr>
            <sz val="9"/>
            <rFont val="Tahoma"/>
            <family val="0"/>
          </rPr>
          <t xml:space="preserve">vyšší výběr pokut za rychlost
</t>
        </r>
      </text>
    </comment>
    <comment ref="R5" authorId="0">
      <text>
        <r>
          <rPr>
            <sz val="9"/>
            <rFont val="Tahoma"/>
            <family val="0"/>
          </rPr>
          <t xml:space="preserve">predikce vyššího výběru dańových příjmů
</t>
        </r>
      </text>
    </comment>
    <comment ref="R22" authorId="0">
      <text>
        <r>
          <rPr>
            <sz val="9"/>
            <rFont val="Tahoma"/>
            <family val="0"/>
          </rPr>
          <t xml:space="preserve">příjmy z prodeje pozemků
</t>
        </r>
      </text>
    </comment>
    <comment ref="T35" authorId="0">
      <text>
        <r>
          <rPr>
            <sz val="9"/>
            <rFont val="Tahoma"/>
            <family val="2"/>
          </rPr>
          <t xml:space="preserve">transfery se týkají jednak sociální oblasti, dále očkovacího centra a správní činnosti - pokut
</t>
        </r>
      </text>
    </comment>
  </commentList>
</comments>
</file>

<file path=xl/sharedStrings.xml><?xml version="1.0" encoding="utf-8"?>
<sst xmlns="http://schemas.openxmlformats.org/spreadsheetml/2006/main" count="140" uniqueCount="123">
  <si>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</si>
  <si>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</si>
  <si>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</si>
  <si>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</si>
  <si>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</si>
  <si>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</si>
  <si>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</si>
  <si>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</si>
  <si>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</si>
  <si>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</si>
  <si>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</si>
  <si>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</si>
  <si>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</si>
  <si>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</si>
  <si>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</si>
  <si>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</si>
  <si>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</si>
  <si>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</si>
  <si>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</si>
  <si>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</si>
  <si>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</si>
  <si>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</si>
  <si>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</si>
  <si>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</si>
  <si>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</si>
  <si>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</si>
  <si>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</si>
  <si>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</si>
  <si>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</si>
  <si>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</si>
  <si>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</si>
  <si>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</si>
  <si>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</si>
  <si>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</si>
  <si>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</si>
  <si>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</si>
  <si>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</si>
  <si>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</si>
  <si>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</si>
  <si>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</si>
  <si>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</si>
  <si>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</si>
  <si>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</si>
  <si>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</si>
  <si>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</si>
  <si>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</si>
  <si>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</si>
  <si>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</si>
  <si>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</si>
  <si>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</si>
  <si>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</si>
  <si>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</si>
  <si>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</si>
  <si>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</si>
  <si>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</si>
  <si>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</si>
  <si>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</si>
  <si>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</si>
  <si>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</si>
  <si>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</si>
  <si>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</si>
  <si>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</si>
  <si>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</si>
  <si>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</si>
  <si>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</si>
  <si>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</si>
  <si>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</si>
  <si>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</si>
  <si>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</si>
  <si>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</si>
  <si>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</si>
  <si>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</si>
  <si>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</si>
  <si>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</si>
  <si>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</si>
  <si>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</si>
  <si>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</si>
  <si>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</si>
  <si>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</si>
  <si>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</si>
  <si>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</si>
  <si>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Revitalizace objektu Střelnice, Hustopeče</t>
  </si>
  <si>
    <t>Úprava parkové zeleně kolem BD ul. Generála Peřiny</t>
  </si>
  <si>
    <t>neinvestiční přijaté transfery od obcí</t>
  </si>
  <si>
    <t>13351 dotace z MPSV</t>
  </si>
  <si>
    <t>13018 dotace z MPSV</t>
  </si>
  <si>
    <t>Dotace a dary spolkům aj. dle zákona č.250/2000 Sb.</t>
  </si>
  <si>
    <t xml:space="preserve"> změna </t>
  </si>
  <si>
    <t xml:space="preserve">změna </t>
  </si>
  <si>
    <t xml:space="preserve"> 1.RO </t>
  </si>
  <si>
    <t xml:space="preserve"> 2.RO </t>
  </si>
  <si>
    <t xml:space="preserve"> 3.RO </t>
  </si>
  <si>
    <t xml:space="preserve">4.RO </t>
  </si>
  <si>
    <t>98037 kompenzační bonus</t>
  </si>
  <si>
    <t>93498 SFK inovace kina</t>
  </si>
  <si>
    <t>13011 Dotace na OSPOD</t>
  </si>
  <si>
    <t>34053 Dotace MK na veřejné služby knihoven</t>
  </si>
  <si>
    <t>1031(5)33063 Dotace pro školy- průtoková</t>
  </si>
  <si>
    <t>Dotace VF pro MaK</t>
  </si>
  <si>
    <t>13305 Dotace PS</t>
  </si>
  <si>
    <t>374 Dotace JMK - dosadba zeleně</t>
  </si>
  <si>
    <t xml:space="preserve">návrh 6.RO </t>
  </si>
  <si>
    <t>dotace volby do PS</t>
  </si>
  <si>
    <t>Dotace MK na výmalbu kaple</t>
  </si>
  <si>
    <t>1071(5)17968(9) dotace CVČ  Pavučina</t>
  </si>
  <si>
    <t>331 Dotace JM na mandlobraní s vínem</t>
  </si>
  <si>
    <t>34053 dotace na knihovnu</t>
  </si>
  <si>
    <t>34544 dotace na knihovnu</t>
  </si>
  <si>
    <t>CVČ na knihovnu</t>
  </si>
  <si>
    <t>435 Dotace PS</t>
  </si>
  <si>
    <t>Celková bilance 8. rozpočtového opatření města Hustopeče na rok 2021 (v tis.Kč)</t>
  </si>
  <si>
    <t>Automatizace a inovace</t>
  </si>
  <si>
    <t xml:space="preserve"> 5.RO </t>
  </si>
  <si>
    <t xml:space="preserve"> 7.RO </t>
  </si>
  <si>
    <t>změna</t>
  </si>
  <si>
    <t>8.RO</t>
  </si>
  <si>
    <t>MŠ vratky dotací</t>
  </si>
  <si>
    <t>ZŠ vratka dotace</t>
  </si>
  <si>
    <t>Dotace z ÚP pro Městské služby</t>
  </si>
  <si>
    <t>64xx</t>
  </si>
  <si>
    <t>Finanční vypořádáná</t>
  </si>
  <si>
    <t>očkovací centrum COVID</t>
  </si>
  <si>
    <t>13015 Dotace na výkon soc.práce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</si>
</sst>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[$-405]dddd\ d\.\ mmmm\ yyyy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left" wrapText="1" indent="1"/>
    </xf>
    <xf numFmtId="3" fontId="59" fillId="55" borderId="19" xfId="0" applyNumberFormat="1" applyFont="1" applyFill="1" applyBorder="1" applyAlignment="1">
      <alignment/>
    </xf>
    <xf numFmtId="3" fontId="58" fillId="55" borderId="19" xfId="0" applyNumberFormat="1" applyFont="1" applyFill="1" applyBorder="1" applyAlignment="1">
      <alignment/>
    </xf>
    <xf numFmtId="0" fontId="58" fillId="55" borderId="19" xfId="0" applyFont="1" applyFill="1" applyBorder="1" applyAlignment="1">
      <alignment/>
    </xf>
    <xf numFmtId="3" fontId="29" fillId="56" borderId="19" xfId="0" applyNumberFormat="1" applyFont="1" applyFill="1" applyBorder="1" applyAlignment="1">
      <alignment horizontal="center" vertical="center" wrapText="1"/>
    </xf>
    <xf numFmtId="3" fontId="22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0" fillId="56" borderId="19" xfId="0" applyFill="1" applyBorder="1" applyAlignment="1">
      <alignment/>
    </xf>
    <xf numFmtId="3" fontId="0" fillId="56" borderId="19" xfId="0" applyNumberForma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29" fillId="16" borderId="19" xfId="0" applyNumberFormat="1" applyFont="1" applyFill="1" applyBorder="1" applyAlignment="1">
      <alignment horizontal="center" vertical="center" wrapText="1"/>
    </xf>
    <xf numFmtId="3" fontId="22" fillId="16" borderId="19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/>
    </xf>
    <xf numFmtId="3" fontId="22" fillId="16" borderId="19" xfId="0" applyNumberFormat="1" applyFont="1" applyFill="1" applyBorder="1" applyAlignment="1">
      <alignment/>
    </xf>
    <xf numFmtId="0" fontId="22" fillId="16" borderId="19" xfId="0" applyFont="1" applyFill="1" applyBorder="1" applyAlignment="1">
      <alignment/>
    </xf>
    <xf numFmtId="14" fontId="25" fillId="0" borderId="0" xfId="0" applyNumberFormat="1" applyFont="1" applyAlignment="1">
      <alignment/>
    </xf>
    <xf numFmtId="3" fontId="23" fillId="14" borderId="19" xfId="0" applyNumberFormat="1" applyFont="1" applyFill="1" applyBorder="1" applyAlignment="1">
      <alignment horizontal="center" vertical="center" wrapText="1"/>
    </xf>
    <xf numFmtId="3" fontId="27" fillId="14" borderId="19" xfId="0" applyNumberFormat="1" applyFont="1" applyFill="1" applyBorder="1" applyAlignment="1">
      <alignment horizontal="center" vertical="center" wrapText="1"/>
    </xf>
    <xf numFmtId="0" fontId="0" fillId="14" borderId="19" xfId="0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3" fontId="23" fillId="17" borderId="19" xfId="0" applyNumberFormat="1" applyFont="1" applyFill="1" applyBorder="1" applyAlignment="1">
      <alignment horizontal="center" vertical="center" wrapText="1"/>
    </xf>
    <xf numFmtId="3" fontId="27" fillId="17" borderId="19" xfId="0" applyNumberFormat="1" applyFont="1" applyFill="1" applyBorder="1" applyAlignment="1">
      <alignment horizontal="center" vertical="center" wrapText="1"/>
    </xf>
    <xf numFmtId="3" fontId="0" fillId="17" borderId="19" xfId="0" applyNumberForma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57" fillId="55" borderId="19" xfId="0" applyNumberFormat="1" applyFont="1" applyFill="1" applyBorder="1" applyAlignment="1">
      <alignment/>
    </xf>
    <xf numFmtId="3" fontId="25" fillId="17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ill="1" applyBorder="1" applyAlignment="1">
      <alignment/>
    </xf>
    <xf numFmtId="3" fontId="23" fillId="19" borderId="19" xfId="0" applyNumberFormat="1" applyFont="1" applyFill="1" applyBorder="1" applyAlignment="1">
      <alignment horizontal="center" vertical="center" wrapText="1"/>
    </xf>
    <xf numFmtId="3" fontId="22" fillId="19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60" fillId="55" borderId="2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zoomScale="106" zoomScaleNormal="106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77" sqref="U77"/>
    </sheetView>
  </sheetViews>
  <sheetFormatPr defaultColWidth="9.00390625" defaultRowHeight="12.75"/>
  <cols>
    <col min="1" max="1" width="8.00390625" style="0" customWidth="1"/>
    <col min="2" max="2" width="9.00390625" style="0" customWidth="1"/>
    <col min="3" max="3" width="5.125" style="0" customWidth="1"/>
    <col min="4" max="4" width="32.375" style="0" customWidth="1"/>
    <col min="5" max="5" width="8.875" style="0" customWidth="1"/>
    <col min="6" max="6" width="7.875" style="0" customWidth="1"/>
    <col min="7" max="7" width="8.625" style="0" customWidth="1"/>
    <col min="8" max="8" width="7.00390625" style="0" customWidth="1"/>
    <col min="10" max="10" width="6.75390625" style="0" customWidth="1"/>
    <col min="11" max="11" width="9.625" style="0" bestFit="1" customWidth="1"/>
    <col min="12" max="12" width="6.875" style="0" customWidth="1"/>
    <col min="13" max="13" width="9.625" style="0" bestFit="1" customWidth="1"/>
    <col min="14" max="14" width="5.125" style="0" customWidth="1"/>
    <col min="15" max="15" width="9.625" style="0" bestFit="1" customWidth="1"/>
    <col min="16" max="16" width="7.875" style="0" customWidth="1"/>
    <col min="17" max="17" width="9.625" style="0" bestFit="1" customWidth="1"/>
    <col min="18" max="18" width="7.00390625" style="0" customWidth="1"/>
    <col min="19" max="19" width="9.125" style="0" customWidth="1"/>
    <col min="20" max="20" width="6.125" style="0" customWidth="1"/>
    <col min="21" max="21" width="8.875" style="0" customWidth="1"/>
  </cols>
  <sheetData>
    <row r="1" spans="1:5" ht="12.75" customHeight="1">
      <c r="A1" s="9"/>
      <c r="B1" s="9"/>
      <c r="C1" s="9"/>
      <c r="D1" s="12"/>
      <c r="E1" s="40" t="s">
        <v>67</v>
      </c>
    </row>
    <row r="2" spans="1:21" ht="18">
      <c r="A2" s="91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2.75" customHeight="1">
      <c r="A3" s="9"/>
      <c r="B3" s="9"/>
      <c r="C3" s="9"/>
      <c r="D3" s="12"/>
      <c r="E3" s="74"/>
      <c r="F3" s="74"/>
      <c r="G3" s="74">
        <v>44238</v>
      </c>
      <c r="H3" s="74"/>
      <c r="I3" s="74">
        <v>44304</v>
      </c>
      <c r="J3" s="74"/>
      <c r="K3" s="74">
        <v>44313</v>
      </c>
      <c r="L3" s="74"/>
      <c r="M3" s="74">
        <v>44364</v>
      </c>
      <c r="N3" s="74"/>
      <c r="O3" s="74">
        <v>44384</v>
      </c>
      <c r="P3" s="74"/>
      <c r="Q3" s="74">
        <v>44448</v>
      </c>
      <c r="S3" s="74">
        <v>44504</v>
      </c>
      <c r="U3" s="74">
        <v>44546</v>
      </c>
    </row>
    <row r="4" spans="1:21" ht="39">
      <c r="A4" s="66" t="s">
        <v>21</v>
      </c>
      <c r="B4" s="28" t="s">
        <v>12</v>
      </c>
      <c r="C4" s="67" t="s">
        <v>58</v>
      </c>
      <c r="D4" s="28" t="s">
        <v>35</v>
      </c>
      <c r="E4" s="37" t="s">
        <v>71</v>
      </c>
      <c r="F4" s="42" t="s">
        <v>87</v>
      </c>
      <c r="G4" s="43" t="s">
        <v>89</v>
      </c>
      <c r="H4" s="54" t="s">
        <v>88</v>
      </c>
      <c r="I4" s="55" t="s">
        <v>90</v>
      </c>
      <c r="J4" s="60" t="s">
        <v>87</v>
      </c>
      <c r="K4" s="61" t="s">
        <v>91</v>
      </c>
      <c r="L4" s="68" t="s">
        <v>87</v>
      </c>
      <c r="M4" s="69" t="s">
        <v>92</v>
      </c>
      <c r="N4" s="42" t="s">
        <v>87</v>
      </c>
      <c r="O4" s="43" t="s">
        <v>112</v>
      </c>
      <c r="P4" s="75" t="s">
        <v>87</v>
      </c>
      <c r="Q4" s="76" t="s">
        <v>101</v>
      </c>
      <c r="R4" s="80" t="s">
        <v>88</v>
      </c>
      <c r="S4" s="81" t="s">
        <v>113</v>
      </c>
      <c r="T4" s="88" t="s">
        <v>114</v>
      </c>
      <c r="U4" s="88" t="s">
        <v>115</v>
      </c>
    </row>
    <row r="5" spans="1:21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  <c r="H5" s="56">
        <v>0</v>
      </c>
      <c r="I5" s="57">
        <v>113000</v>
      </c>
      <c r="J5" s="65">
        <v>0</v>
      </c>
      <c r="K5" s="64">
        <f>I5+J5</f>
        <v>113000</v>
      </c>
      <c r="L5" s="70"/>
      <c r="M5" s="72">
        <f>K5+L5</f>
        <v>113000</v>
      </c>
      <c r="N5" s="46"/>
      <c r="O5" s="45">
        <f>M5+N5</f>
        <v>113000</v>
      </c>
      <c r="P5" s="78">
        <v>0</v>
      </c>
      <c r="Q5" s="78">
        <f>O5+P5</f>
        <v>113000</v>
      </c>
      <c r="R5" s="83">
        <v>10000</v>
      </c>
      <c r="S5" s="83">
        <f>Q5+R5</f>
        <v>123000</v>
      </c>
      <c r="T5" s="89">
        <v>4000</v>
      </c>
      <c r="U5" s="89">
        <f>S5+T5</f>
        <v>127000</v>
      </c>
    </row>
    <row r="6" spans="1:21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  <c r="H6" s="56">
        <v>0</v>
      </c>
      <c r="I6" s="57">
        <v>36920</v>
      </c>
      <c r="J6" s="65">
        <v>0</v>
      </c>
      <c r="K6" s="64">
        <f aca="true" t="shared" si="0" ref="K6:K36">I6+J6</f>
        <v>36920</v>
      </c>
      <c r="L6" s="70"/>
      <c r="M6" s="72">
        <f>K6+L6</f>
        <v>36920</v>
      </c>
      <c r="N6" s="46"/>
      <c r="O6" s="45">
        <f>M6+N6</f>
        <v>36920</v>
      </c>
      <c r="P6" s="78">
        <v>0</v>
      </c>
      <c r="Q6" s="78">
        <f>O6+P6</f>
        <v>36920</v>
      </c>
      <c r="R6" s="83">
        <v>1516</v>
      </c>
      <c r="S6" s="83">
        <f aca="true" t="shared" si="1" ref="S6:S47">Q6+R6</f>
        <v>38436</v>
      </c>
      <c r="T6" s="89">
        <v>293</v>
      </c>
      <c r="U6" s="89">
        <f aca="true" t="shared" si="2" ref="U6:U71">S6+T6</f>
        <v>38729</v>
      </c>
    </row>
    <row r="7" spans="1:21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>
        <v>0</v>
      </c>
      <c r="G7" s="46">
        <v>9840</v>
      </c>
      <c r="H7" s="58">
        <v>0</v>
      </c>
      <c r="I7" s="59">
        <v>9840</v>
      </c>
      <c r="J7" s="62">
        <v>0</v>
      </c>
      <c r="K7" s="63">
        <f t="shared" si="0"/>
        <v>9840</v>
      </c>
      <c r="L7" s="70"/>
      <c r="M7" s="71">
        <f>K7+L7</f>
        <v>9840</v>
      </c>
      <c r="N7" s="46"/>
      <c r="O7" s="47">
        <f aca="true" t="shared" si="3" ref="O7:O59">M7+N7</f>
        <v>9840</v>
      </c>
      <c r="P7" s="77"/>
      <c r="Q7" s="79">
        <f>O7+P7</f>
        <v>9840</v>
      </c>
      <c r="R7" s="82">
        <v>1580</v>
      </c>
      <c r="S7" s="82">
        <f t="shared" si="1"/>
        <v>11420</v>
      </c>
      <c r="T7" s="87"/>
      <c r="U7" s="87">
        <f t="shared" si="2"/>
        <v>11420</v>
      </c>
    </row>
    <row r="8" spans="1:21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46">
        <v>0</v>
      </c>
      <c r="G8" s="46">
        <v>300</v>
      </c>
      <c r="H8" s="58">
        <v>0</v>
      </c>
      <c r="I8" s="59">
        <v>300</v>
      </c>
      <c r="J8" s="62">
        <v>0</v>
      </c>
      <c r="K8" s="63">
        <f t="shared" si="0"/>
        <v>300</v>
      </c>
      <c r="L8" s="70"/>
      <c r="M8" s="71">
        <f aca="true" t="shared" si="4" ref="M8:M21">K8+L8</f>
        <v>300</v>
      </c>
      <c r="N8" s="46"/>
      <c r="O8" s="47">
        <f t="shared" si="3"/>
        <v>300</v>
      </c>
      <c r="P8" s="77"/>
      <c r="Q8" s="79">
        <f aca="true" t="shared" si="5" ref="Q8:Q21">O8+P8</f>
        <v>300</v>
      </c>
      <c r="R8" s="82"/>
      <c r="S8" s="82">
        <f t="shared" si="1"/>
        <v>300</v>
      </c>
      <c r="T8" s="87">
        <v>-54</v>
      </c>
      <c r="U8" s="87">
        <f t="shared" si="2"/>
        <v>246</v>
      </c>
    </row>
    <row r="9" spans="1:21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46">
        <v>0</v>
      </c>
      <c r="G9" s="46">
        <v>364</v>
      </c>
      <c r="H9" s="58">
        <v>0</v>
      </c>
      <c r="I9" s="59">
        <v>364</v>
      </c>
      <c r="J9" s="62">
        <v>0</v>
      </c>
      <c r="K9" s="63">
        <f t="shared" si="0"/>
        <v>364</v>
      </c>
      <c r="L9" s="70"/>
      <c r="M9" s="71">
        <f t="shared" si="4"/>
        <v>364</v>
      </c>
      <c r="N9" s="46"/>
      <c r="O9" s="47">
        <f t="shared" si="3"/>
        <v>364</v>
      </c>
      <c r="P9" s="77"/>
      <c r="Q9" s="79">
        <f t="shared" si="5"/>
        <v>364</v>
      </c>
      <c r="R9" s="82"/>
      <c r="S9" s="82">
        <f t="shared" si="1"/>
        <v>364</v>
      </c>
      <c r="T9" s="87">
        <v>-20</v>
      </c>
      <c r="U9" s="87">
        <f t="shared" si="2"/>
        <v>344</v>
      </c>
    </row>
    <row r="10" spans="1:21" ht="12.75" customHeight="1">
      <c r="A10" s="7">
        <v>3111</v>
      </c>
      <c r="B10" s="7"/>
      <c r="C10" s="7"/>
      <c r="D10" s="15" t="s">
        <v>116</v>
      </c>
      <c r="E10" s="39"/>
      <c r="F10" s="46"/>
      <c r="G10" s="46"/>
      <c r="H10" s="58"/>
      <c r="I10" s="59"/>
      <c r="J10" s="62"/>
      <c r="K10" s="63"/>
      <c r="L10" s="70"/>
      <c r="M10" s="71"/>
      <c r="N10" s="46"/>
      <c r="O10" s="47"/>
      <c r="P10" s="77"/>
      <c r="Q10" s="79"/>
      <c r="R10" s="82"/>
      <c r="S10" s="82"/>
      <c r="T10" s="87">
        <v>43</v>
      </c>
      <c r="U10" s="87">
        <f t="shared" si="2"/>
        <v>43</v>
      </c>
    </row>
    <row r="11" spans="1:21" ht="12.75" customHeight="1">
      <c r="A11" s="7">
        <v>3113</v>
      </c>
      <c r="B11" s="7">
        <v>2122</v>
      </c>
      <c r="C11" s="7"/>
      <c r="D11" s="15" t="s">
        <v>65</v>
      </c>
      <c r="E11" s="39">
        <v>1334</v>
      </c>
      <c r="F11" s="46">
        <v>0</v>
      </c>
      <c r="G11" s="46">
        <v>1334</v>
      </c>
      <c r="H11" s="58">
        <v>0</v>
      </c>
      <c r="I11" s="59">
        <v>1334</v>
      </c>
      <c r="J11" s="62">
        <v>0</v>
      </c>
      <c r="K11" s="63">
        <f t="shared" si="0"/>
        <v>1334</v>
      </c>
      <c r="L11" s="70"/>
      <c r="M11" s="71">
        <f t="shared" si="4"/>
        <v>1334</v>
      </c>
      <c r="N11" s="46"/>
      <c r="O11" s="47">
        <f t="shared" si="3"/>
        <v>1334</v>
      </c>
      <c r="P11" s="77"/>
      <c r="Q11" s="79">
        <f t="shared" si="5"/>
        <v>1334</v>
      </c>
      <c r="R11" s="82">
        <v>-64</v>
      </c>
      <c r="S11" s="82">
        <f t="shared" si="1"/>
        <v>1270</v>
      </c>
      <c r="T11" s="87">
        <v>-3</v>
      </c>
      <c r="U11" s="87">
        <f t="shared" si="2"/>
        <v>1267</v>
      </c>
    </row>
    <row r="12" spans="1:21" ht="12.75" customHeight="1">
      <c r="A12" s="7">
        <v>3113</v>
      </c>
      <c r="B12" s="7">
        <v>2122</v>
      </c>
      <c r="C12" s="7"/>
      <c r="D12" s="15" t="s">
        <v>66</v>
      </c>
      <c r="E12" s="39">
        <v>355</v>
      </c>
      <c r="F12" s="46">
        <v>0</v>
      </c>
      <c r="G12" s="46">
        <v>355</v>
      </c>
      <c r="H12" s="58">
        <v>0</v>
      </c>
      <c r="I12" s="59">
        <v>355</v>
      </c>
      <c r="J12" s="62">
        <v>0</v>
      </c>
      <c r="K12" s="63">
        <f t="shared" si="0"/>
        <v>355</v>
      </c>
      <c r="L12" s="70"/>
      <c r="M12" s="71">
        <f t="shared" si="4"/>
        <v>355</v>
      </c>
      <c r="N12" s="46"/>
      <c r="O12" s="47">
        <f t="shared" si="3"/>
        <v>355</v>
      </c>
      <c r="P12" s="77"/>
      <c r="Q12" s="79">
        <f t="shared" si="5"/>
        <v>355</v>
      </c>
      <c r="R12" s="82"/>
      <c r="S12" s="82">
        <f t="shared" si="1"/>
        <v>355</v>
      </c>
      <c r="T12" s="87"/>
      <c r="U12" s="87">
        <f t="shared" si="2"/>
        <v>355</v>
      </c>
    </row>
    <row r="13" spans="1:21" ht="12.75" customHeight="1">
      <c r="A13" s="7">
        <v>3113</v>
      </c>
      <c r="B13" s="7"/>
      <c r="C13" s="7"/>
      <c r="D13" s="15" t="s">
        <v>117</v>
      </c>
      <c r="E13" s="39"/>
      <c r="F13" s="46"/>
      <c r="G13" s="46"/>
      <c r="H13" s="58"/>
      <c r="I13" s="59"/>
      <c r="J13" s="62"/>
      <c r="K13" s="63"/>
      <c r="L13" s="70"/>
      <c r="M13" s="71"/>
      <c r="N13" s="46"/>
      <c r="O13" s="47"/>
      <c r="P13" s="77"/>
      <c r="Q13" s="79"/>
      <c r="R13" s="82"/>
      <c r="S13" s="82"/>
      <c r="T13" s="87">
        <v>402</v>
      </c>
      <c r="U13" s="87">
        <f t="shared" si="2"/>
        <v>402</v>
      </c>
    </row>
    <row r="14" spans="1:21" ht="12.75" customHeight="1">
      <c r="A14" s="7" t="s">
        <v>22</v>
      </c>
      <c r="B14" s="7"/>
      <c r="C14" s="7"/>
      <c r="D14" s="15" t="s">
        <v>29</v>
      </c>
      <c r="E14" s="39">
        <v>8860</v>
      </c>
      <c r="F14" s="46">
        <v>0</v>
      </c>
      <c r="G14" s="46">
        <v>8860</v>
      </c>
      <c r="H14" s="58">
        <v>0</v>
      </c>
      <c r="I14" s="59">
        <v>8860</v>
      </c>
      <c r="J14" s="62">
        <v>0</v>
      </c>
      <c r="K14" s="63">
        <f t="shared" si="0"/>
        <v>8860</v>
      </c>
      <c r="L14" s="70"/>
      <c r="M14" s="71">
        <f t="shared" si="4"/>
        <v>8860</v>
      </c>
      <c r="N14" s="46"/>
      <c r="O14" s="47">
        <f t="shared" si="3"/>
        <v>8860</v>
      </c>
      <c r="P14" s="77"/>
      <c r="Q14" s="79">
        <f t="shared" si="5"/>
        <v>8860</v>
      </c>
      <c r="R14" s="82"/>
      <c r="S14" s="82">
        <f t="shared" si="1"/>
        <v>8860</v>
      </c>
      <c r="T14" s="87"/>
      <c r="U14" s="87">
        <f t="shared" si="2"/>
        <v>8860</v>
      </c>
    </row>
    <row r="15" spans="1:21" ht="12.75" customHeight="1">
      <c r="A15" s="7">
        <v>3412</v>
      </c>
      <c r="B15" s="7">
        <v>2122</v>
      </c>
      <c r="C15" s="7"/>
      <c r="D15" s="4" t="s">
        <v>1</v>
      </c>
      <c r="E15" s="39">
        <v>1889</v>
      </c>
      <c r="F15" s="46">
        <v>0</v>
      </c>
      <c r="G15" s="46">
        <v>1889</v>
      </c>
      <c r="H15" s="58">
        <v>0</v>
      </c>
      <c r="I15" s="59">
        <v>1889</v>
      </c>
      <c r="J15" s="62">
        <v>0</v>
      </c>
      <c r="K15" s="63">
        <f t="shared" si="0"/>
        <v>1889</v>
      </c>
      <c r="L15" s="70"/>
      <c r="M15" s="71">
        <f t="shared" si="4"/>
        <v>1889</v>
      </c>
      <c r="N15" s="46"/>
      <c r="O15" s="47">
        <f t="shared" si="3"/>
        <v>1889</v>
      </c>
      <c r="P15" s="77"/>
      <c r="Q15" s="79">
        <f t="shared" si="5"/>
        <v>1889</v>
      </c>
      <c r="R15" s="82"/>
      <c r="S15" s="82">
        <f t="shared" si="1"/>
        <v>1889</v>
      </c>
      <c r="T15" s="87">
        <v>-64</v>
      </c>
      <c r="U15" s="87">
        <f t="shared" si="2"/>
        <v>1825</v>
      </c>
    </row>
    <row r="16" spans="1:21" ht="12.75" customHeight="1">
      <c r="A16" s="7">
        <v>3421</v>
      </c>
      <c r="B16" s="7">
        <v>2122</v>
      </c>
      <c r="C16" s="7"/>
      <c r="D16" s="4" t="s">
        <v>11</v>
      </c>
      <c r="E16" s="39">
        <v>835</v>
      </c>
      <c r="F16" s="46">
        <v>0</v>
      </c>
      <c r="G16" s="46">
        <v>835</v>
      </c>
      <c r="H16" s="58">
        <v>0</v>
      </c>
      <c r="I16" s="59">
        <v>835</v>
      </c>
      <c r="J16" s="62">
        <v>0</v>
      </c>
      <c r="K16" s="63">
        <f t="shared" si="0"/>
        <v>835</v>
      </c>
      <c r="L16" s="70"/>
      <c r="M16" s="71">
        <f t="shared" si="4"/>
        <v>835</v>
      </c>
      <c r="N16" s="46"/>
      <c r="O16" s="47">
        <f t="shared" si="3"/>
        <v>835</v>
      </c>
      <c r="P16" s="77"/>
      <c r="Q16" s="79">
        <f t="shared" si="5"/>
        <v>835</v>
      </c>
      <c r="R16" s="82"/>
      <c r="S16" s="82">
        <f t="shared" si="1"/>
        <v>835</v>
      </c>
      <c r="T16" s="87">
        <v>-11</v>
      </c>
      <c r="U16" s="87">
        <f t="shared" si="2"/>
        <v>824</v>
      </c>
    </row>
    <row r="17" spans="1:21" ht="12.75" customHeight="1">
      <c r="A17" s="7" t="s">
        <v>24</v>
      </c>
      <c r="B17" s="7"/>
      <c r="C17" s="7"/>
      <c r="D17" s="4" t="s">
        <v>30</v>
      </c>
      <c r="E17" s="39">
        <f>2512+3100+500+1700</f>
        <v>7812</v>
      </c>
      <c r="F17" s="46">
        <v>0</v>
      </c>
      <c r="G17" s="46">
        <v>7812</v>
      </c>
      <c r="H17" s="58">
        <v>0</v>
      </c>
      <c r="I17" s="59">
        <v>7812</v>
      </c>
      <c r="J17" s="62">
        <v>0</v>
      </c>
      <c r="K17" s="63">
        <f t="shared" si="0"/>
        <v>7812</v>
      </c>
      <c r="L17" s="70"/>
      <c r="M17" s="71">
        <f t="shared" si="4"/>
        <v>7812</v>
      </c>
      <c r="N17" s="46"/>
      <c r="O17" s="47">
        <f t="shared" si="3"/>
        <v>7812</v>
      </c>
      <c r="P17" s="77"/>
      <c r="Q17" s="79">
        <f t="shared" si="5"/>
        <v>7812</v>
      </c>
      <c r="R17" s="82"/>
      <c r="S17" s="82">
        <f t="shared" si="1"/>
        <v>7812</v>
      </c>
      <c r="T17" s="87"/>
      <c r="U17" s="87">
        <f t="shared" si="2"/>
        <v>7812</v>
      </c>
    </row>
    <row r="18" spans="1:21" ht="12.75" customHeight="1">
      <c r="A18" s="7" t="s">
        <v>25</v>
      </c>
      <c r="B18" s="7"/>
      <c r="C18" s="7"/>
      <c r="D18" s="15" t="s">
        <v>31</v>
      </c>
      <c r="E18" s="39">
        <v>980</v>
      </c>
      <c r="F18" s="46">
        <v>0</v>
      </c>
      <c r="G18" s="46">
        <v>980</v>
      </c>
      <c r="H18" s="58">
        <v>0</v>
      </c>
      <c r="I18" s="59">
        <v>980</v>
      </c>
      <c r="J18" s="62">
        <v>0</v>
      </c>
      <c r="K18" s="63">
        <f t="shared" si="0"/>
        <v>980</v>
      </c>
      <c r="L18" s="70"/>
      <c r="M18" s="71">
        <f t="shared" si="4"/>
        <v>980</v>
      </c>
      <c r="N18" s="46"/>
      <c r="O18" s="47">
        <f t="shared" si="3"/>
        <v>980</v>
      </c>
      <c r="P18" s="77"/>
      <c r="Q18" s="79">
        <f t="shared" si="5"/>
        <v>980</v>
      </c>
      <c r="R18" s="82"/>
      <c r="S18" s="82">
        <f t="shared" si="1"/>
        <v>980</v>
      </c>
      <c r="T18" s="87"/>
      <c r="U18" s="87">
        <f t="shared" si="2"/>
        <v>980</v>
      </c>
    </row>
    <row r="19" spans="1:21" ht="12.75" customHeight="1">
      <c r="A19" s="7" t="s">
        <v>17</v>
      </c>
      <c r="B19" s="7"/>
      <c r="C19" s="7"/>
      <c r="D19" s="15" t="s">
        <v>32</v>
      </c>
      <c r="E19" s="39">
        <v>4121</v>
      </c>
      <c r="F19" s="46">
        <v>0</v>
      </c>
      <c r="G19" s="46">
        <v>4121</v>
      </c>
      <c r="H19" s="58">
        <v>0</v>
      </c>
      <c r="I19" s="59">
        <v>4121</v>
      </c>
      <c r="J19" s="62">
        <v>0</v>
      </c>
      <c r="K19" s="63">
        <f t="shared" si="0"/>
        <v>4121</v>
      </c>
      <c r="L19" s="70"/>
      <c r="M19" s="71">
        <f t="shared" si="4"/>
        <v>4121</v>
      </c>
      <c r="N19" s="46"/>
      <c r="O19" s="47">
        <f t="shared" si="3"/>
        <v>4121</v>
      </c>
      <c r="P19" s="77"/>
      <c r="Q19" s="79">
        <f t="shared" si="5"/>
        <v>4121</v>
      </c>
      <c r="R19" s="82"/>
      <c r="S19" s="82">
        <f t="shared" si="1"/>
        <v>4121</v>
      </c>
      <c r="T19" s="87"/>
      <c r="U19" s="87">
        <f t="shared" si="2"/>
        <v>4121</v>
      </c>
    </row>
    <row r="20" spans="1:21" ht="12.75" customHeight="1">
      <c r="A20" s="7" t="s">
        <v>26</v>
      </c>
      <c r="B20" s="7"/>
      <c r="C20" s="7"/>
      <c r="D20" s="15" t="s">
        <v>33</v>
      </c>
      <c r="E20" s="39">
        <v>150</v>
      </c>
      <c r="F20" s="46">
        <v>0</v>
      </c>
      <c r="G20" s="46">
        <v>150</v>
      </c>
      <c r="H20" s="58">
        <v>0</v>
      </c>
      <c r="I20" s="59">
        <v>150</v>
      </c>
      <c r="J20" s="62">
        <v>0</v>
      </c>
      <c r="K20" s="63">
        <f t="shared" si="0"/>
        <v>150</v>
      </c>
      <c r="L20" s="70"/>
      <c r="M20" s="71">
        <f t="shared" si="4"/>
        <v>150</v>
      </c>
      <c r="N20" s="46"/>
      <c r="O20" s="47">
        <f t="shared" si="3"/>
        <v>150</v>
      </c>
      <c r="P20" s="77"/>
      <c r="Q20" s="79">
        <f t="shared" si="5"/>
        <v>150</v>
      </c>
      <c r="R20" s="82"/>
      <c r="S20" s="82">
        <f t="shared" si="1"/>
        <v>150</v>
      </c>
      <c r="T20" s="87"/>
      <c r="U20" s="87">
        <f t="shared" si="2"/>
        <v>150</v>
      </c>
    </row>
    <row r="21" spans="1:21" ht="12.75" customHeight="1">
      <c r="A21" s="7" t="s">
        <v>27</v>
      </c>
      <c r="B21" s="7"/>
      <c r="C21" s="7"/>
      <c r="D21" s="15" t="s">
        <v>34</v>
      </c>
      <c r="E21" s="39">
        <v>80</v>
      </c>
      <c r="F21" s="46">
        <v>0</v>
      </c>
      <c r="G21" s="46">
        <v>80</v>
      </c>
      <c r="H21" s="58">
        <v>0</v>
      </c>
      <c r="I21" s="59">
        <v>80</v>
      </c>
      <c r="J21" s="62">
        <v>0</v>
      </c>
      <c r="K21" s="63">
        <f t="shared" si="0"/>
        <v>80</v>
      </c>
      <c r="L21" s="70"/>
      <c r="M21" s="71">
        <f t="shared" si="4"/>
        <v>80</v>
      </c>
      <c r="N21" s="46"/>
      <c r="O21" s="47">
        <f t="shared" si="3"/>
        <v>80</v>
      </c>
      <c r="P21" s="77"/>
      <c r="Q21" s="79">
        <f t="shared" si="5"/>
        <v>80</v>
      </c>
      <c r="R21" s="82"/>
      <c r="S21" s="82">
        <f t="shared" si="1"/>
        <v>80</v>
      </c>
      <c r="T21" s="87"/>
      <c r="U21" s="87">
        <f t="shared" si="2"/>
        <v>80</v>
      </c>
    </row>
    <row r="22" spans="1:21" ht="12.75" customHeight="1">
      <c r="A22" s="32"/>
      <c r="B22" s="33" t="s">
        <v>16</v>
      </c>
      <c r="C22" s="33"/>
      <c r="D22" s="34" t="s">
        <v>19</v>
      </c>
      <c r="E22" s="38">
        <v>0</v>
      </c>
      <c r="F22" s="44">
        <v>0</v>
      </c>
      <c r="G22" s="45">
        <f>E22+F22</f>
        <v>0</v>
      </c>
      <c r="H22" s="56">
        <v>0</v>
      </c>
      <c r="I22" s="57">
        <v>0</v>
      </c>
      <c r="J22" s="65">
        <v>0</v>
      </c>
      <c r="K22" s="64">
        <f t="shared" si="0"/>
        <v>0</v>
      </c>
      <c r="L22" s="73">
        <v>0</v>
      </c>
      <c r="M22" s="72">
        <f>K22+L22</f>
        <v>0</v>
      </c>
      <c r="N22" s="46"/>
      <c r="O22" s="45">
        <f t="shared" si="3"/>
        <v>0</v>
      </c>
      <c r="P22" s="78">
        <v>46</v>
      </c>
      <c r="Q22" s="78">
        <f>O22+P22</f>
        <v>46</v>
      </c>
      <c r="R22" s="83">
        <v>210</v>
      </c>
      <c r="S22" s="83">
        <f t="shared" si="1"/>
        <v>256</v>
      </c>
      <c r="T22" s="89">
        <v>0</v>
      </c>
      <c r="U22" s="89">
        <f t="shared" si="2"/>
        <v>256</v>
      </c>
    </row>
    <row r="23" spans="1:21" ht="12.75" customHeight="1">
      <c r="A23" s="32"/>
      <c r="B23" s="33" t="s">
        <v>17</v>
      </c>
      <c r="C23" s="33"/>
      <c r="D23" s="34" t="s">
        <v>20</v>
      </c>
      <c r="E23" s="38">
        <v>30358</v>
      </c>
      <c r="F23" s="44">
        <v>43268</v>
      </c>
      <c r="G23" s="45">
        <f>E23+F23</f>
        <v>73626</v>
      </c>
      <c r="H23" s="56">
        <v>3611</v>
      </c>
      <c r="I23" s="57">
        <v>77237</v>
      </c>
      <c r="J23" s="65">
        <f>SUM(J24:J36)</f>
        <v>3782</v>
      </c>
      <c r="K23" s="64">
        <f>SUM(K24:K39)</f>
        <v>81019</v>
      </c>
      <c r="L23" s="73">
        <f>L24+L35+L38+L39</f>
        <v>760</v>
      </c>
      <c r="M23" s="72">
        <f>K23+L23</f>
        <v>81779</v>
      </c>
      <c r="N23" s="46"/>
      <c r="O23" s="45">
        <f t="shared" si="3"/>
        <v>81779</v>
      </c>
      <c r="P23" s="78">
        <v>7940</v>
      </c>
      <c r="Q23" s="78">
        <f>O23+P23</f>
        <v>89719</v>
      </c>
      <c r="R23" s="83">
        <v>14544</v>
      </c>
      <c r="S23" s="83">
        <f t="shared" si="1"/>
        <v>104263</v>
      </c>
      <c r="T23" s="89">
        <v>-4594</v>
      </c>
      <c r="U23" s="89">
        <f t="shared" si="2"/>
        <v>99669</v>
      </c>
    </row>
    <row r="24" spans="1:23" ht="12.75" customHeight="1">
      <c r="A24" s="7"/>
      <c r="B24" s="29">
        <v>4112</v>
      </c>
      <c r="C24" s="29"/>
      <c r="D24" s="15" t="s">
        <v>36</v>
      </c>
      <c r="E24" s="39">
        <v>30358</v>
      </c>
      <c r="F24" s="46">
        <v>0</v>
      </c>
      <c r="G24" s="47">
        <f aca="true" t="shared" si="6" ref="G24:G32">E24+F24</f>
        <v>30358</v>
      </c>
      <c r="H24" s="58">
        <v>0</v>
      </c>
      <c r="I24" s="59">
        <v>30358</v>
      </c>
      <c r="J24" s="62">
        <v>0</v>
      </c>
      <c r="K24" s="63">
        <f t="shared" si="0"/>
        <v>30358</v>
      </c>
      <c r="L24" s="70">
        <v>180</v>
      </c>
      <c r="M24" s="71">
        <f>K24+L24</f>
        <v>30538</v>
      </c>
      <c r="N24" s="47"/>
      <c r="O24" s="47">
        <f t="shared" si="3"/>
        <v>30538</v>
      </c>
      <c r="P24" s="77"/>
      <c r="Q24" s="79">
        <f>O24+P24</f>
        <v>30538</v>
      </c>
      <c r="R24" s="82"/>
      <c r="S24" s="82">
        <f t="shared" si="1"/>
        <v>30538</v>
      </c>
      <c r="T24" s="87"/>
      <c r="U24" s="87">
        <f t="shared" si="2"/>
        <v>30538</v>
      </c>
      <c r="V24" s="13"/>
      <c r="W24" s="13"/>
    </row>
    <row r="25" spans="1:23" ht="12.75" customHeight="1">
      <c r="A25" s="7"/>
      <c r="B25" s="29">
        <v>4116</v>
      </c>
      <c r="C25" s="29"/>
      <c r="D25" s="15" t="s">
        <v>72</v>
      </c>
      <c r="E25" s="39">
        <v>0</v>
      </c>
      <c r="F25" s="46">
        <v>1103</v>
      </c>
      <c r="G25" s="47">
        <f t="shared" si="6"/>
        <v>1103</v>
      </c>
      <c r="H25" s="58">
        <v>0</v>
      </c>
      <c r="I25" s="59">
        <v>1103</v>
      </c>
      <c r="J25" s="62">
        <v>0</v>
      </c>
      <c r="K25" s="63">
        <f t="shared" si="0"/>
        <v>1103</v>
      </c>
      <c r="L25" s="70"/>
      <c r="M25" s="71">
        <f aca="true" t="shared" si="7" ref="M25:M39">K25+L25</f>
        <v>1103</v>
      </c>
      <c r="N25" s="47"/>
      <c r="O25" s="47">
        <f t="shared" si="3"/>
        <v>1103</v>
      </c>
      <c r="P25" s="77"/>
      <c r="Q25" s="79">
        <f aca="true" t="shared" si="8" ref="Q25:Q47">O25+P25</f>
        <v>1103</v>
      </c>
      <c r="R25" s="82"/>
      <c r="S25" s="82">
        <f t="shared" si="1"/>
        <v>1103</v>
      </c>
      <c r="T25" s="87"/>
      <c r="U25" s="87">
        <f t="shared" si="2"/>
        <v>1103</v>
      </c>
      <c r="V25" s="13"/>
      <c r="W25" s="13"/>
    </row>
    <row r="26" spans="1:23" ht="12.75" customHeight="1">
      <c r="A26" s="7"/>
      <c r="B26" s="41">
        <v>4116.4216</v>
      </c>
      <c r="C26" s="29"/>
      <c r="D26" s="15" t="s">
        <v>73</v>
      </c>
      <c r="E26" s="39">
        <v>0</v>
      </c>
      <c r="F26" s="46">
        <v>23043</v>
      </c>
      <c r="G26" s="47">
        <f t="shared" si="6"/>
        <v>23043</v>
      </c>
      <c r="H26" s="58">
        <v>0</v>
      </c>
      <c r="I26" s="59">
        <v>23043</v>
      </c>
      <c r="J26" s="62">
        <v>0</v>
      </c>
      <c r="K26" s="63">
        <f t="shared" si="0"/>
        <v>23043</v>
      </c>
      <c r="L26" s="70"/>
      <c r="M26" s="71">
        <f t="shared" si="7"/>
        <v>23043</v>
      </c>
      <c r="N26" s="47"/>
      <c r="O26" s="47">
        <f t="shared" si="3"/>
        <v>23043</v>
      </c>
      <c r="P26" s="77"/>
      <c r="Q26" s="79">
        <f t="shared" si="8"/>
        <v>23043</v>
      </c>
      <c r="R26" s="82"/>
      <c r="S26" s="82">
        <f t="shared" si="1"/>
        <v>23043</v>
      </c>
      <c r="T26" s="87">
        <f>-10273+3225+148-623-194</f>
        <v>-7717</v>
      </c>
      <c r="U26" s="87">
        <f t="shared" si="2"/>
        <v>15326</v>
      </c>
      <c r="V26" s="13"/>
      <c r="W26" s="13"/>
    </row>
    <row r="27" spans="1:23" ht="12.75" customHeight="1">
      <c r="A27" s="7"/>
      <c r="B27" s="41">
        <v>4116.4216</v>
      </c>
      <c r="C27" s="29"/>
      <c r="D27" s="15" t="s">
        <v>74</v>
      </c>
      <c r="E27" s="39">
        <v>0</v>
      </c>
      <c r="F27" s="46">
        <v>9315</v>
      </c>
      <c r="G27" s="47">
        <f t="shared" si="6"/>
        <v>9315</v>
      </c>
      <c r="H27" s="58">
        <v>0</v>
      </c>
      <c r="I27" s="59">
        <v>9315</v>
      </c>
      <c r="J27" s="62">
        <v>0</v>
      </c>
      <c r="K27" s="63">
        <f t="shared" si="0"/>
        <v>9315</v>
      </c>
      <c r="L27" s="70"/>
      <c r="M27" s="71">
        <f t="shared" si="7"/>
        <v>9315</v>
      </c>
      <c r="N27" s="47"/>
      <c r="O27" s="47">
        <f t="shared" si="3"/>
        <v>9315</v>
      </c>
      <c r="P27" s="77"/>
      <c r="Q27" s="79">
        <f t="shared" si="8"/>
        <v>9315</v>
      </c>
      <c r="R27" s="82"/>
      <c r="S27" s="82">
        <f t="shared" si="1"/>
        <v>9315</v>
      </c>
      <c r="T27" s="87">
        <v>-48</v>
      </c>
      <c r="U27" s="87">
        <f t="shared" si="2"/>
        <v>9267</v>
      </c>
      <c r="V27" s="13"/>
      <c r="W27" s="13"/>
    </row>
    <row r="28" spans="1:23" ht="12.75" customHeight="1">
      <c r="A28" s="7"/>
      <c r="B28" s="29">
        <v>4116</v>
      </c>
      <c r="C28" s="29"/>
      <c r="D28" s="15" t="s">
        <v>75</v>
      </c>
      <c r="E28" s="39">
        <v>0</v>
      </c>
      <c r="F28" s="46">
        <v>392</v>
      </c>
      <c r="G28" s="47">
        <f t="shared" si="6"/>
        <v>392</v>
      </c>
      <c r="H28" s="58">
        <v>0</v>
      </c>
      <c r="I28" s="59">
        <v>392</v>
      </c>
      <c r="J28" s="62">
        <v>0</v>
      </c>
      <c r="K28" s="63">
        <f t="shared" si="0"/>
        <v>392</v>
      </c>
      <c r="L28" s="70"/>
      <c r="M28" s="71">
        <f t="shared" si="7"/>
        <v>392</v>
      </c>
      <c r="N28" s="47"/>
      <c r="O28" s="47">
        <f t="shared" si="3"/>
        <v>392</v>
      </c>
      <c r="P28" s="77"/>
      <c r="Q28" s="79">
        <f t="shared" si="8"/>
        <v>392</v>
      </c>
      <c r="R28" s="82"/>
      <c r="S28" s="82">
        <f t="shared" si="1"/>
        <v>392</v>
      </c>
      <c r="T28" s="87"/>
      <c r="U28" s="87">
        <f t="shared" si="2"/>
        <v>392</v>
      </c>
      <c r="V28" s="13"/>
      <c r="W28" s="13"/>
    </row>
    <row r="29" spans="1:23" ht="12.75" customHeight="1">
      <c r="A29" s="7"/>
      <c r="B29" s="29">
        <v>4116</v>
      </c>
      <c r="C29" s="29"/>
      <c r="D29" s="15" t="s">
        <v>76</v>
      </c>
      <c r="E29" s="39">
        <v>0</v>
      </c>
      <c r="F29" s="46">
        <v>214</v>
      </c>
      <c r="G29" s="47">
        <f t="shared" si="6"/>
        <v>214</v>
      </c>
      <c r="H29" s="58">
        <v>0</v>
      </c>
      <c r="I29" s="59">
        <v>214</v>
      </c>
      <c r="J29" s="62">
        <v>0</v>
      </c>
      <c r="K29" s="63">
        <f t="shared" si="0"/>
        <v>214</v>
      </c>
      <c r="L29" s="70"/>
      <c r="M29" s="71">
        <f t="shared" si="7"/>
        <v>214</v>
      </c>
      <c r="N29" s="47"/>
      <c r="O29" s="47">
        <f t="shared" si="3"/>
        <v>214</v>
      </c>
      <c r="P29" s="77"/>
      <c r="Q29" s="79">
        <f t="shared" si="8"/>
        <v>214</v>
      </c>
      <c r="R29" s="82"/>
      <c r="S29" s="82">
        <f t="shared" si="1"/>
        <v>214</v>
      </c>
      <c r="T29" s="87"/>
      <c r="U29" s="87">
        <f t="shared" si="2"/>
        <v>214</v>
      </c>
      <c r="V29" s="13"/>
      <c r="W29" s="13"/>
    </row>
    <row r="30" spans="1:23" ht="12.75" customHeight="1">
      <c r="A30" s="7"/>
      <c r="B30" s="29">
        <v>4216</v>
      </c>
      <c r="C30" s="29"/>
      <c r="D30" s="15" t="s">
        <v>77</v>
      </c>
      <c r="E30" s="39">
        <v>0</v>
      </c>
      <c r="F30" s="46">
        <v>8430</v>
      </c>
      <c r="G30" s="47">
        <f t="shared" si="6"/>
        <v>8430</v>
      </c>
      <c r="H30" s="58">
        <v>0</v>
      </c>
      <c r="I30" s="59">
        <v>8430</v>
      </c>
      <c r="J30" s="62">
        <v>0</v>
      </c>
      <c r="K30" s="63">
        <f t="shared" si="0"/>
        <v>8430</v>
      </c>
      <c r="L30" s="70"/>
      <c r="M30" s="71">
        <f t="shared" si="7"/>
        <v>8430</v>
      </c>
      <c r="N30" s="47"/>
      <c r="O30" s="47">
        <f t="shared" si="3"/>
        <v>8430</v>
      </c>
      <c r="P30" s="77"/>
      <c r="Q30" s="79">
        <f t="shared" si="8"/>
        <v>8430</v>
      </c>
      <c r="R30" s="82"/>
      <c r="S30" s="82">
        <f t="shared" si="1"/>
        <v>8430</v>
      </c>
      <c r="T30" s="87"/>
      <c r="U30" s="87">
        <f t="shared" si="2"/>
        <v>8430</v>
      </c>
      <c r="V30" s="13"/>
      <c r="W30" s="13"/>
    </row>
    <row r="31" spans="1:23" ht="12.75" customHeight="1">
      <c r="A31" s="7"/>
      <c r="B31" s="29">
        <v>4113</v>
      </c>
      <c r="C31" s="29"/>
      <c r="D31" s="15" t="s">
        <v>78</v>
      </c>
      <c r="E31" s="39">
        <v>0</v>
      </c>
      <c r="F31" s="46">
        <v>271</v>
      </c>
      <c r="G31" s="47">
        <f t="shared" si="6"/>
        <v>271</v>
      </c>
      <c r="H31" s="58">
        <v>0</v>
      </c>
      <c r="I31" s="59">
        <v>271</v>
      </c>
      <c r="J31" s="62">
        <v>0</v>
      </c>
      <c r="K31" s="63">
        <f t="shared" si="0"/>
        <v>271</v>
      </c>
      <c r="L31" s="70"/>
      <c r="M31" s="71">
        <f t="shared" si="7"/>
        <v>271</v>
      </c>
      <c r="N31" s="47"/>
      <c r="O31" s="47">
        <f t="shared" si="3"/>
        <v>271</v>
      </c>
      <c r="P31" s="77"/>
      <c r="Q31" s="79">
        <f t="shared" si="8"/>
        <v>271</v>
      </c>
      <c r="R31" s="82"/>
      <c r="S31" s="82">
        <f t="shared" si="1"/>
        <v>271</v>
      </c>
      <c r="T31" s="87"/>
      <c r="U31" s="87">
        <f t="shared" si="2"/>
        <v>271</v>
      </c>
      <c r="V31" s="13"/>
      <c r="W31" s="13"/>
    </row>
    <row r="32" spans="1:23" ht="12.75" customHeight="1">
      <c r="A32" s="7"/>
      <c r="B32" s="29">
        <v>4213</v>
      </c>
      <c r="C32" s="29"/>
      <c r="D32" s="15" t="s">
        <v>79</v>
      </c>
      <c r="E32" s="39">
        <v>0</v>
      </c>
      <c r="F32" s="46">
        <v>500</v>
      </c>
      <c r="G32" s="47">
        <f t="shared" si="6"/>
        <v>500</v>
      </c>
      <c r="H32" s="58">
        <v>0</v>
      </c>
      <c r="I32" s="59">
        <v>500</v>
      </c>
      <c r="J32" s="62">
        <v>0</v>
      </c>
      <c r="K32" s="63">
        <f t="shared" si="0"/>
        <v>500</v>
      </c>
      <c r="L32" s="70"/>
      <c r="M32" s="71">
        <f t="shared" si="7"/>
        <v>500</v>
      </c>
      <c r="N32" s="47"/>
      <c r="O32" s="47">
        <f t="shared" si="3"/>
        <v>500</v>
      </c>
      <c r="P32" s="77"/>
      <c r="Q32" s="79">
        <f t="shared" si="8"/>
        <v>500</v>
      </c>
      <c r="R32" s="82"/>
      <c r="S32" s="82">
        <f t="shared" si="1"/>
        <v>500</v>
      </c>
      <c r="T32" s="87"/>
      <c r="U32" s="87">
        <f t="shared" si="2"/>
        <v>500</v>
      </c>
      <c r="V32" s="13"/>
      <c r="W32" s="13"/>
    </row>
    <row r="33" spans="1:23" ht="12.75" customHeight="1">
      <c r="A33" s="7"/>
      <c r="B33" s="29">
        <v>4216</v>
      </c>
      <c r="C33" s="29"/>
      <c r="D33" s="15" t="s">
        <v>81</v>
      </c>
      <c r="E33" s="39"/>
      <c r="F33" s="46"/>
      <c r="G33" s="47"/>
      <c r="H33" s="58">
        <v>2857</v>
      </c>
      <c r="I33" s="59">
        <v>2857</v>
      </c>
      <c r="J33" s="62">
        <v>0</v>
      </c>
      <c r="K33" s="63">
        <f t="shared" si="0"/>
        <v>2857</v>
      </c>
      <c r="L33" s="70"/>
      <c r="M33" s="71">
        <f t="shared" si="7"/>
        <v>2857</v>
      </c>
      <c r="N33" s="47"/>
      <c r="O33" s="47">
        <f t="shared" si="3"/>
        <v>2857</v>
      </c>
      <c r="P33" s="77"/>
      <c r="Q33" s="79">
        <f t="shared" si="8"/>
        <v>2857</v>
      </c>
      <c r="R33" s="82"/>
      <c r="S33" s="82">
        <f t="shared" si="1"/>
        <v>2857</v>
      </c>
      <c r="T33" s="87"/>
      <c r="U33" s="87">
        <f t="shared" si="2"/>
        <v>2857</v>
      </c>
      <c r="V33" s="13"/>
      <c r="W33" s="13"/>
    </row>
    <row r="34" spans="1:23" ht="12.75" customHeight="1">
      <c r="A34" s="7"/>
      <c r="B34" s="29">
        <v>4113</v>
      </c>
      <c r="C34" s="29"/>
      <c r="D34" s="15" t="s">
        <v>82</v>
      </c>
      <c r="E34" s="39"/>
      <c r="F34" s="46"/>
      <c r="G34" s="47"/>
      <c r="H34" s="58">
        <v>754</v>
      </c>
      <c r="I34" s="59">
        <v>754</v>
      </c>
      <c r="J34" s="62">
        <v>0</v>
      </c>
      <c r="K34" s="63">
        <f t="shared" si="0"/>
        <v>754</v>
      </c>
      <c r="L34" s="70"/>
      <c r="M34" s="71">
        <f t="shared" si="7"/>
        <v>754</v>
      </c>
      <c r="N34" s="47"/>
      <c r="O34" s="47">
        <f t="shared" si="3"/>
        <v>754</v>
      </c>
      <c r="P34" s="77"/>
      <c r="Q34" s="79">
        <f t="shared" si="8"/>
        <v>754</v>
      </c>
      <c r="R34" s="82"/>
      <c r="S34" s="82">
        <f t="shared" si="1"/>
        <v>754</v>
      </c>
      <c r="T34" s="87">
        <v>3</v>
      </c>
      <c r="U34" s="87">
        <f t="shared" si="2"/>
        <v>757</v>
      </c>
      <c r="V34" s="13"/>
      <c r="W34" s="13"/>
    </row>
    <row r="35" spans="1:23" ht="12.75" customHeight="1">
      <c r="A35" s="7"/>
      <c r="B35" s="29">
        <v>4121</v>
      </c>
      <c r="C35" s="29"/>
      <c r="D35" s="15" t="s">
        <v>83</v>
      </c>
      <c r="E35" s="39"/>
      <c r="F35" s="46"/>
      <c r="G35" s="47"/>
      <c r="H35" s="58"/>
      <c r="I35" s="59"/>
      <c r="J35" s="62">
        <f>190+1594</f>
        <v>1784</v>
      </c>
      <c r="K35" s="63">
        <f t="shared" si="0"/>
        <v>1784</v>
      </c>
      <c r="L35" s="70">
        <v>205</v>
      </c>
      <c r="M35" s="71">
        <f t="shared" si="7"/>
        <v>1989</v>
      </c>
      <c r="N35" s="47"/>
      <c r="O35" s="47">
        <f t="shared" si="3"/>
        <v>1989</v>
      </c>
      <c r="P35" s="77"/>
      <c r="Q35" s="79">
        <f t="shared" si="8"/>
        <v>1989</v>
      </c>
      <c r="R35" s="82"/>
      <c r="S35" s="82">
        <f t="shared" si="1"/>
        <v>1989</v>
      </c>
      <c r="T35" s="87">
        <v>122</v>
      </c>
      <c r="U35" s="87">
        <f t="shared" si="2"/>
        <v>2111</v>
      </c>
      <c r="V35" s="13"/>
      <c r="W35" s="13"/>
    </row>
    <row r="36" spans="1:23" ht="12.75" customHeight="1">
      <c r="A36" s="7"/>
      <c r="B36" s="29">
        <v>4116</v>
      </c>
      <c r="C36" s="29"/>
      <c r="D36" s="15" t="s">
        <v>95</v>
      </c>
      <c r="E36" s="39"/>
      <c r="F36" s="46"/>
      <c r="G36" s="47"/>
      <c r="H36" s="58"/>
      <c r="I36" s="59"/>
      <c r="J36" s="62">
        <v>1998</v>
      </c>
      <c r="K36" s="63">
        <f t="shared" si="0"/>
        <v>1998</v>
      </c>
      <c r="L36" s="70"/>
      <c r="M36" s="71">
        <f t="shared" si="7"/>
        <v>1998</v>
      </c>
      <c r="N36" s="47"/>
      <c r="O36" s="47">
        <f t="shared" si="3"/>
        <v>1998</v>
      </c>
      <c r="P36" s="77">
        <v>2399</v>
      </c>
      <c r="Q36" s="79">
        <f t="shared" si="8"/>
        <v>4397</v>
      </c>
      <c r="R36" s="82"/>
      <c r="S36" s="82">
        <f t="shared" si="1"/>
        <v>4397</v>
      </c>
      <c r="T36" s="87"/>
      <c r="U36" s="87">
        <f t="shared" si="2"/>
        <v>4397</v>
      </c>
      <c r="V36" s="13"/>
      <c r="W36" s="13"/>
    </row>
    <row r="37" spans="1:23" ht="12.75" customHeight="1">
      <c r="A37" s="7"/>
      <c r="B37" s="29">
        <v>4116</v>
      </c>
      <c r="C37" s="29"/>
      <c r="D37" s="15" t="s">
        <v>122</v>
      </c>
      <c r="E37" s="39"/>
      <c r="F37" s="46"/>
      <c r="G37" s="47"/>
      <c r="H37" s="58"/>
      <c r="I37" s="59"/>
      <c r="J37" s="62"/>
      <c r="K37" s="63"/>
      <c r="L37" s="70"/>
      <c r="M37" s="71"/>
      <c r="N37" s="47"/>
      <c r="O37" s="47"/>
      <c r="P37" s="77"/>
      <c r="Q37" s="79"/>
      <c r="R37" s="82"/>
      <c r="S37" s="82"/>
      <c r="T37" s="87">
        <v>623</v>
      </c>
      <c r="U37" s="87">
        <v>623</v>
      </c>
      <c r="V37" s="13"/>
      <c r="W37" s="13"/>
    </row>
    <row r="38" spans="1:23" ht="12.75" customHeight="1">
      <c r="A38" s="7"/>
      <c r="B38" s="29">
        <v>4116</v>
      </c>
      <c r="C38" s="29">
        <v>272</v>
      </c>
      <c r="D38" s="15" t="s">
        <v>84</v>
      </c>
      <c r="E38" s="39"/>
      <c r="F38" s="46"/>
      <c r="G38" s="47"/>
      <c r="H38" s="58"/>
      <c r="I38" s="59"/>
      <c r="J38" s="62"/>
      <c r="K38" s="63"/>
      <c r="L38" s="70">
        <v>342</v>
      </c>
      <c r="M38" s="71">
        <f t="shared" si="7"/>
        <v>342</v>
      </c>
      <c r="N38" s="47"/>
      <c r="O38" s="47">
        <f t="shared" si="3"/>
        <v>342</v>
      </c>
      <c r="P38" s="77"/>
      <c r="Q38" s="79">
        <f t="shared" si="8"/>
        <v>342</v>
      </c>
      <c r="R38" s="82"/>
      <c r="S38" s="82">
        <f t="shared" si="1"/>
        <v>342</v>
      </c>
      <c r="T38" s="87"/>
      <c r="U38" s="87">
        <f t="shared" si="2"/>
        <v>342</v>
      </c>
      <c r="V38" s="13"/>
      <c r="W38" s="13"/>
    </row>
    <row r="39" spans="1:23" ht="12.75" customHeight="1">
      <c r="A39" s="7"/>
      <c r="B39" s="29">
        <v>4116</v>
      </c>
      <c r="C39" s="29">
        <v>255</v>
      </c>
      <c r="D39" s="15" t="s">
        <v>85</v>
      </c>
      <c r="E39" s="39"/>
      <c r="F39" s="46"/>
      <c r="G39" s="47"/>
      <c r="H39" s="58"/>
      <c r="I39" s="59"/>
      <c r="J39" s="62"/>
      <c r="K39" s="63"/>
      <c r="L39" s="70">
        <v>33</v>
      </c>
      <c r="M39" s="71">
        <f t="shared" si="7"/>
        <v>33</v>
      </c>
      <c r="N39" s="47"/>
      <c r="O39" s="47">
        <f t="shared" si="3"/>
        <v>33</v>
      </c>
      <c r="P39" s="77"/>
      <c r="Q39" s="79">
        <f t="shared" si="8"/>
        <v>33</v>
      </c>
      <c r="R39" s="82"/>
      <c r="S39" s="82">
        <f t="shared" si="1"/>
        <v>33</v>
      </c>
      <c r="T39" s="87"/>
      <c r="U39" s="87">
        <f t="shared" si="2"/>
        <v>33</v>
      </c>
      <c r="V39" s="13"/>
      <c r="W39" s="13"/>
    </row>
    <row r="40" spans="1:23" ht="12.75" customHeight="1">
      <c r="A40" s="7"/>
      <c r="B40" s="29">
        <v>4111</v>
      </c>
      <c r="C40" s="29"/>
      <c r="D40" s="15" t="s">
        <v>93</v>
      </c>
      <c r="E40" s="39"/>
      <c r="F40" s="46"/>
      <c r="G40" s="47"/>
      <c r="H40" s="58"/>
      <c r="I40" s="59"/>
      <c r="J40" s="62"/>
      <c r="K40" s="63"/>
      <c r="L40" s="70"/>
      <c r="M40" s="71"/>
      <c r="N40" s="47"/>
      <c r="O40" s="47"/>
      <c r="P40" s="77">
        <v>1433</v>
      </c>
      <c r="Q40" s="79">
        <f t="shared" si="8"/>
        <v>1433</v>
      </c>
      <c r="R40" s="82"/>
      <c r="S40" s="82">
        <f t="shared" si="1"/>
        <v>1433</v>
      </c>
      <c r="T40" s="87">
        <v>62</v>
      </c>
      <c r="U40" s="87">
        <f t="shared" si="2"/>
        <v>1495</v>
      </c>
      <c r="V40" s="13"/>
      <c r="W40" s="13"/>
    </row>
    <row r="41" spans="1:23" ht="12.75" customHeight="1">
      <c r="A41" s="7"/>
      <c r="B41" s="29">
        <v>4113</v>
      </c>
      <c r="C41" s="29"/>
      <c r="D41" s="15" t="s">
        <v>94</v>
      </c>
      <c r="E41" s="39"/>
      <c r="F41" s="46"/>
      <c r="G41" s="47"/>
      <c r="H41" s="58"/>
      <c r="I41" s="59"/>
      <c r="J41" s="62"/>
      <c r="K41" s="63"/>
      <c r="L41" s="70"/>
      <c r="M41" s="71"/>
      <c r="N41" s="47"/>
      <c r="O41" s="47"/>
      <c r="P41" s="77">
        <v>180</v>
      </c>
      <c r="Q41" s="79">
        <f t="shared" si="8"/>
        <v>180</v>
      </c>
      <c r="R41" s="82"/>
      <c r="S41" s="82">
        <f t="shared" si="1"/>
        <v>180</v>
      </c>
      <c r="T41" s="87"/>
      <c r="U41" s="87">
        <f t="shared" si="2"/>
        <v>180</v>
      </c>
      <c r="V41" s="13"/>
      <c r="W41" s="13"/>
    </row>
    <row r="42" spans="1:23" ht="12.75" customHeight="1">
      <c r="A42" s="7"/>
      <c r="B42" s="29">
        <v>4116</v>
      </c>
      <c r="C42" s="29"/>
      <c r="D42" s="15" t="s">
        <v>96</v>
      </c>
      <c r="E42" s="39"/>
      <c r="F42" s="46"/>
      <c r="G42" s="47"/>
      <c r="H42" s="58"/>
      <c r="I42" s="59"/>
      <c r="J42" s="62"/>
      <c r="K42" s="63"/>
      <c r="L42" s="70"/>
      <c r="M42" s="71"/>
      <c r="N42" s="47"/>
      <c r="O42" s="47"/>
      <c r="P42" s="77">
        <v>30</v>
      </c>
      <c r="Q42" s="79">
        <f t="shared" si="8"/>
        <v>30</v>
      </c>
      <c r="R42" s="82"/>
      <c r="S42" s="82">
        <f t="shared" si="1"/>
        <v>30</v>
      </c>
      <c r="T42" s="87"/>
      <c r="U42" s="87">
        <f t="shared" si="2"/>
        <v>30</v>
      </c>
      <c r="V42" s="13"/>
      <c r="W42" s="13"/>
    </row>
    <row r="43" spans="1:23" ht="12.75" customHeight="1">
      <c r="A43" s="7"/>
      <c r="B43" s="29">
        <v>4116</v>
      </c>
      <c r="C43" s="29"/>
      <c r="D43" s="15" t="s">
        <v>97</v>
      </c>
      <c r="E43" s="39"/>
      <c r="F43" s="46"/>
      <c r="G43" s="47"/>
      <c r="H43" s="58"/>
      <c r="I43" s="59"/>
      <c r="J43" s="62"/>
      <c r="K43" s="63"/>
      <c r="L43" s="70"/>
      <c r="M43" s="71"/>
      <c r="N43" s="47"/>
      <c r="O43" s="47"/>
      <c r="P43" s="77">
        <f>754+1124</f>
        <v>1878</v>
      </c>
      <c r="Q43" s="79">
        <f t="shared" si="8"/>
        <v>1878</v>
      </c>
      <c r="R43" s="82"/>
      <c r="S43" s="82">
        <f t="shared" si="1"/>
        <v>1878</v>
      </c>
      <c r="T43" s="87"/>
      <c r="U43" s="87">
        <f t="shared" si="2"/>
        <v>1878</v>
      </c>
      <c r="V43" s="13"/>
      <c r="W43" s="13"/>
    </row>
    <row r="44" spans="1:23" ht="12.75" customHeight="1">
      <c r="A44" s="7"/>
      <c r="B44" s="29">
        <v>4119</v>
      </c>
      <c r="C44" s="29"/>
      <c r="D44" s="15" t="s">
        <v>98</v>
      </c>
      <c r="E44" s="39"/>
      <c r="F44" s="46"/>
      <c r="G44" s="47"/>
      <c r="H44" s="58"/>
      <c r="I44" s="59"/>
      <c r="J44" s="62"/>
      <c r="K44" s="63"/>
      <c r="L44" s="70"/>
      <c r="M44" s="71"/>
      <c r="N44" s="47"/>
      <c r="O44" s="47"/>
      <c r="P44" s="77">
        <v>22</v>
      </c>
      <c r="Q44" s="79">
        <f t="shared" si="8"/>
        <v>22</v>
      </c>
      <c r="R44" s="82">
        <v>100</v>
      </c>
      <c r="S44" s="82">
        <f t="shared" si="1"/>
        <v>122</v>
      </c>
      <c r="T44" s="87"/>
      <c r="U44" s="87">
        <f t="shared" si="2"/>
        <v>122</v>
      </c>
      <c r="V44" s="13"/>
      <c r="W44" s="13"/>
    </row>
    <row r="45" spans="1:23" ht="12.75" customHeight="1">
      <c r="A45" s="7"/>
      <c r="B45" s="29">
        <v>4122</v>
      </c>
      <c r="C45" s="29"/>
      <c r="D45" s="15" t="s">
        <v>100</v>
      </c>
      <c r="E45" s="39"/>
      <c r="F45" s="46"/>
      <c r="G45" s="47"/>
      <c r="H45" s="58"/>
      <c r="I45" s="59"/>
      <c r="J45" s="62"/>
      <c r="K45" s="63"/>
      <c r="L45" s="70"/>
      <c r="M45" s="71"/>
      <c r="N45" s="47"/>
      <c r="O45" s="47"/>
      <c r="P45" s="77">
        <v>48</v>
      </c>
      <c r="Q45" s="79">
        <f t="shared" si="8"/>
        <v>48</v>
      </c>
      <c r="R45" s="82"/>
      <c r="S45" s="82">
        <f t="shared" si="1"/>
        <v>48</v>
      </c>
      <c r="T45" s="87"/>
      <c r="U45" s="87">
        <f t="shared" si="2"/>
        <v>48</v>
      </c>
      <c r="V45" s="13"/>
      <c r="W45" s="13"/>
    </row>
    <row r="46" spans="1:23" ht="12.75" customHeight="1">
      <c r="A46" s="7"/>
      <c r="B46" s="29">
        <v>4122</v>
      </c>
      <c r="C46" s="29"/>
      <c r="D46" s="15" t="s">
        <v>109</v>
      </c>
      <c r="E46" s="39"/>
      <c r="F46" s="46"/>
      <c r="G46" s="47"/>
      <c r="H46" s="58"/>
      <c r="I46" s="59"/>
      <c r="J46" s="62"/>
      <c r="K46" s="63"/>
      <c r="L46" s="70"/>
      <c r="M46" s="71"/>
      <c r="N46" s="47"/>
      <c r="O46" s="47"/>
      <c r="P46" s="77">
        <v>107</v>
      </c>
      <c r="Q46" s="79">
        <f t="shared" si="8"/>
        <v>107</v>
      </c>
      <c r="R46" s="82"/>
      <c r="S46" s="82">
        <f t="shared" si="1"/>
        <v>107</v>
      </c>
      <c r="T46" s="87"/>
      <c r="U46" s="87">
        <f t="shared" si="2"/>
        <v>107</v>
      </c>
      <c r="V46" s="13"/>
      <c r="W46" s="13"/>
    </row>
    <row r="47" spans="1:23" ht="12.75" customHeight="1">
      <c r="A47" s="7"/>
      <c r="B47" s="29">
        <v>4122</v>
      </c>
      <c r="C47" s="29"/>
      <c r="D47" s="15" t="s">
        <v>99</v>
      </c>
      <c r="E47" s="39"/>
      <c r="F47" s="46"/>
      <c r="G47" s="47"/>
      <c r="H47" s="58"/>
      <c r="I47" s="59"/>
      <c r="J47" s="62"/>
      <c r="K47" s="63"/>
      <c r="L47" s="70"/>
      <c r="M47" s="71"/>
      <c r="N47" s="47"/>
      <c r="O47" s="47"/>
      <c r="P47" s="77">
        <v>1843</v>
      </c>
      <c r="Q47" s="79">
        <f t="shared" si="8"/>
        <v>1843</v>
      </c>
      <c r="R47" s="82"/>
      <c r="S47" s="82">
        <f t="shared" si="1"/>
        <v>1843</v>
      </c>
      <c r="T47" s="87">
        <v>87</v>
      </c>
      <c r="U47" s="87">
        <f t="shared" si="2"/>
        <v>1930</v>
      </c>
      <c r="V47" s="13"/>
      <c r="W47" s="13"/>
    </row>
    <row r="48" spans="1:23" ht="12.75" customHeight="1">
      <c r="A48" s="7"/>
      <c r="B48" s="29">
        <v>4111</v>
      </c>
      <c r="C48" s="29"/>
      <c r="D48" s="15" t="s">
        <v>102</v>
      </c>
      <c r="E48" s="39"/>
      <c r="F48" s="46"/>
      <c r="G48" s="47"/>
      <c r="H48" s="58"/>
      <c r="I48" s="59"/>
      <c r="J48" s="62"/>
      <c r="K48" s="63"/>
      <c r="L48" s="70"/>
      <c r="M48" s="71"/>
      <c r="N48" s="47"/>
      <c r="O48" s="47"/>
      <c r="P48" s="77"/>
      <c r="Q48" s="79"/>
      <c r="R48" s="82">
        <v>175</v>
      </c>
      <c r="S48" s="82">
        <v>175</v>
      </c>
      <c r="T48" s="87"/>
      <c r="U48" s="87">
        <f t="shared" si="2"/>
        <v>175</v>
      </c>
      <c r="V48" s="13"/>
      <c r="W48" s="13"/>
    </row>
    <row r="49" spans="1:23" ht="12.75" customHeight="1">
      <c r="A49" s="7"/>
      <c r="B49" s="29">
        <v>4122</v>
      </c>
      <c r="C49" s="29"/>
      <c r="D49" s="15" t="s">
        <v>105</v>
      </c>
      <c r="E49" s="39"/>
      <c r="F49" s="46"/>
      <c r="G49" s="47"/>
      <c r="H49" s="58"/>
      <c r="I49" s="59"/>
      <c r="J49" s="62"/>
      <c r="K49" s="63"/>
      <c r="L49" s="70"/>
      <c r="M49" s="71"/>
      <c r="N49" s="47"/>
      <c r="O49" s="47"/>
      <c r="P49" s="77"/>
      <c r="Q49" s="79"/>
      <c r="R49" s="82">
        <v>100</v>
      </c>
      <c r="S49" s="82">
        <v>100</v>
      </c>
      <c r="T49" s="87"/>
      <c r="U49" s="87">
        <f t="shared" si="2"/>
        <v>100</v>
      </c>
      <c r="V49" s="13"/>
      <c r="W49" s="13"/>
    </row>
    <row r="50" spans="1:23" ht="12.75" customHeight="1">
      <c r="A50" s="7"/>
      <c r="B50" s="29">
        <v>4116</v>
      </c>
      <c r="C50" s="29"/>
      <c r="D50" s="15" t="s">
        <v>103</v>
      </c>
      <c r="E50" s="39"/>
      <c r="F50" s="46"/>
      <c r="G50" s="47"/>
      <c r="H50" s="58"/>
      <c r="I50" s="59"/>
      <c r="J50" s="62"/>
      <c r="K50" s="63"/>
      <c r="L50" s="70"/>
      <c r="M50" s="71"/>
      <c r="N50" s="47"/>
      <c r="O50" s="47"/>
      <c r="P50" s="77"/>
      <c r="Q50" s="79"/>
      <c r="R50" s="82">
        <v>150</v>
      </c>
      <c r="S50" s="82">
        <v>150</v>
      </c>
      <c r="T50" s="87"/>
      <c r="U50" s="87">
        <f t="shared" si="2"/>
        <v>150</v>
      </c>
      <c r="V50" s="13"/>
      <c r="W50" s="13"/>
    </row>
    <row r="51" spans="1:23" ht="12.75" customHeight="1">
      <c r="A51" s="7"/>
      <c r="B51" s="29">
        <v>4213</v>
      </c>
      <c r="C51" s="29"/>
      <c r="D51" s="15" t="s">
        <v>104</v>
      </c>
      <c r="E51" s="39"/>
      <c r="F51" s="46"/>
      <c r="G51" s="47"/>
      <c r="H51" s="58"/>
      <c r="I51" s="59"/>
      <c r="J51" s="62"/>
      <c r="K51" s="63"/>
      <c r="L51" s="70"/>
      <c r="M51" s="71"/>
      <c r="N51" s="47"/>
      <c r="O51" s="47"/>
      <c r="P51" s="77"/>
      <c r="Q51" s="79"/>
      <c r="R51" s="82">
        <v>13847</v>
      </c>
      <c r="S51" s="82">
        <v>13847</v>
      </c>
      <c r="T51" s="87"/>
      <c r="U51" s="87">
        <f t="shared" si="2"/>
        <v>13847</v>
      </c>
      <c r="V51" s="13"/>
      <c r="W51" s="13"/>
    </row>
    <row r="52" spans="1:23" ht="12.75" customHeight="1">
      <c r="A52" s="7"/>
      <c r="B52" s="29">
        <v>4116</v>
      </c>
      <c r="C52" s="29"/>
      <c r="D52" s="15" t="s">
        <v>106</v>
      </c>
      <c r="E52" s="39"/>
      <c r="F52" s="46"/>
      <c r="G52" s="47"/>
      <c r="H52" s="58"/>
      <c r="I52" s="59"/>
      <c r="J52" s="62"/>
      <c r="K52" s="63"/>
      <c r="L52" s="70"/>
      <c r="M52" s="71"/>
      <c r="N52" s="47"/>
      <c r="O52" s="47"/>
      <c r="P52" s="77"/>
      <c r="Q52" s="79"/>
      <c r="R52" s="82">
        <v>22</v>
      </c>
      <c r="S52" s="82">
        <v>22</v>
      </c>
      <c r="T52" s="87"/>
      <c r="U52" s="87">
        <f t="shared" si="2"/>
        <v>22</v>
      </c>
      <c r="V52" s="13"/>
      <c r="W52" s="13"/>
    </row>
    <row r="53" spans="1:23" ht="12.75" customHeight="1">
      <c r="A53" s="7"/>
      <c r="B53" s="29">
        <v>4216</v>
      </c>
      <c r="C53" s="29"/>
      <c r="D53" s="15" t="s">
        <v>107</v>
      </c>
      <c r="E53" s="39"/>
      <c r="F53" s="46"/>
      <c r="G53" s="47"/>
      <c r="H53" s="58"/>
      <c r="I53" s="59"/>
      <c r="J53" s="62"/>
      <c r="K53" s="63"/>
      <c r="L53" s="70"/>
      <c r="M53" s="71"/>
      <c r="N53" s="47"/>
      <c r="O53" s="47"/>
      <c r="P53" s="77"/>
      <c r="Q53" s="79"/>
      <c r="R53" s="82">
        <v>150</v>
      </c>
      <c r="S53" s="82">
        <v>150</v>
      </c>
      <c r="T53" s="87"/>
      <c r="U53" s="87">
        <f t="shared" si="2"/>
        <v>150</v>
      </c>
      <c r="V53" s="13"/>
      <c r="W53" s="13"/>
    </row>
    <row r="54" spans="1:23" ht="12.75" customHeight="1">
      <c r="A54" s="7"/>
      <c r="B54" s="29">
        <v>4116</v>
      </c>
      <c r="C54" s="29"/>
      <c r="D54" s="15" t="s">
        <v>111</v>
      </c>
      <c r="E54" s="39"/>
      <c r="F54" s="46"/>
      <c r="G54" s="47"/>
      <c r="H54" s="58"/>
      <c r="I54" s="59"/>
      <c r="J54" s="62"/>
      <c r="K54" s="63"/>
      <c r="L54" s="70"/>
      <c r="M54" s="71"/>
      <c r="N54" s="47"/>
      <c r="O54" s="47"/>
      <c r="P54" s="77"/>
      <c r="Q54" s="79"/>
      <c r="R54" s="82"/>
      <c r="S54" s="82"/>
      <c r="T54" s="87">
        <v>1560</v>
      </c>
      <c r="U54" s="87">
        <f t="shared" si="2"/>
        <v>1560</v>
      </c>
      <c r="V54" s="13"/>
      <c r="W54" s="13"/>
    </row>
    <row r="55" spans="1:23" ht="12.75" customHeight="1">
      <c r="A55" s="7"/>
      <c r="B55" s="29">
        <v>4122</v>
      </c>
      <c r="C55" s="29">
        <v>521</v>
      </c>
      <c r="D55" s="15" t="s">
        <v>121</v>
      </c>
      <c r="E55" s="39"/>
      <c r="F55" s="46"/>
      <c r="G55" s="47"/>
      <c r="H55" s="58"/>
      <c r="I55" s="59"/>
      <c r="J55" s="62"/>
      <c r="K55" s="63"/>
      <c r="L55" s="70"/>
      <c r="M55" s="71"/>
      <c r="N55" s="47"/>
      <c r="O55" s="47"/>
      <c r="P55" s="77"/>
      <c r="Q55" s="79"/>
      <c r="R55" s="82"/>
      <c r="S55" s="82"/>
      <c r="T55" s="87">
        <v>194</v>
      </c>
      <c r="U55" s="87">
        <v>194</v>
      </c>
      <c r="V55" s="13"/>
      <c r="W55" s="13"/>
    </row>
    <row r="56" spans="1:23" ht="12.75" customHeight="1">
      <c r="A56" s="7"/>
      <c r="B56" s="29">
        <v>4116</v>
      </c>
      <c r="C56" s="29"/>
      <c r="D56" s="15" t="s">
        <v>118</v>
      </c>
      <c r="E56" s="39"/>
      <c r="F56" s="46"/>
      <c r="G56" s="47"/>
      <c r="H56" s="58"/>
      <c r="I56" s="59"/>
      <c r="J56" s="62"/>
      <c r="K56" s="63"/>
      <c r="L56" s="70"/>
      <c r="M56" s="71"/>
      <c r="N56" s="47"/>
      <c r="O56" s="47"/>
      <c r="P56" s="77"/>
      <c r="Q56" s="79"/>
      <c r="R56" s="82"/>
      <c r="S56" s="82"/>
      <c r="T56" s="87">
        <v>520</v>
      </c>
      <c r="U56" s="87">
        <f t="shared" si="2"/>
        <v>520</v>
      </c>
      <c r="V56" s="13"/>
      <c r="W56" s="13"/>
    </row>
    <row r="57" spans="1:21" ht="15.75">
      <c r="A57" s="48"/>
      <c r="B57" s="49"/>
      <c r="C57" s="49"/>
      <c r="D57" s="50" t="s">
        <v>4</v>
      </c>
      <c r="E57" s="51">
        <f>E23+E22+E6+E5</f>
        <v>180278</v>
      </c>
      <c r="F57" s="51">
        <f>F23+F22+F6+F5</f>
        <v>43268</v>
      </c>
      <c r="G57" s="84">
        <f>G23+G22+G6+G5</f>
        <v>223546</v>
      </c>
      <c r="H57" s="51">
        <f>H5+H6+H22+H23</f>
        <v>3611</v>
      </c>
      <c r="I57" s="51">
        <f>I5+I6+I22+I23</f>
        <v>227157</v>
      </c>
      <c r="J57" s="51">
        <f>J23+J22+J6+J5</f>
        <v>3782</v>
      </c>
      <c r="K57" s="51">
        <f>K23+K22+K6+K5</f>
        <v>230939</v>
      </c>
      <c r="L57" s="51">
        <f>L23+L22+L6+L5</f>
        <v>760</v>
      </c>
      <c r="M57" s="51">
        <f>M23+M22+M6+M5</f>
        <v>231699</v>
      </c>
      <c r="N57" s="51"/>
      <c r="O57" s="51">
        <f t="shared" si="3"/>
        <v>231699</v>
      </c>
      <c r="P57" s="84">
        <f>P23+P22+P6+P5</f>
        <v>7986</v>
      </c>
      <c r="Q57" s="51">
        <f>Q23+Q22+Q5+Q6</f>
        <v>239685</v>
      </c>
      <c r="R57" s="84">
        <f>R23+R22+R6+R5</f>
        <v>26270</v>
      </c>
      <c r="S57" s="51">
        <f>S23+S22+S5+S6</f>
        <v>265955</v>
      </c>
      <c r="T57" s="84">
        <f>T23+T22+T6+T5</f>
        <v>-301</v>
      </c>
      <c r="U57" s="51">
        <f>U23+U22+U5+U6</f>
        <v>265654</v>
      </c>
    </row>
    <row r="58" spans="1:21" ht="12.75" customHeight="1">
      <c r="A58" s="7" t="s">
        <v>37</v>
      </c>
      <c r="B58" s="29"/>
      <c r="C58" s="29"/>
      <c r="D58" s="15" t="s">
        <v>46</v>
      </c>
      <c r="E58" s="39">
        <v>300</v>
      </c>
      <c r="F58" s="46"/>
      <c r="G58" s="47">
        <f aca="true" t="shared" si="9" ref="G58:G86">E58+F58</f>
        <v>300</v>
      </c>
      <c r="H58" s="59"/>
      <c r="I58" s="59">
        <f>G58+H58</f>
        <v>300</v>
      </c>
      <c r="J58" s="62"/>
      <c r="K58" s="63">
        <f>I58+J58</f>
        <v>300</v>
      </c>
      <c r="L58" s="70"/>
      <c r="M58" s="71">
        <f>K58+L58</f>
        <v>300</v>
      </c>
      <c r="N58" s="46"/>
      <c r="O58" s="47">
        <f t="shared" si="3"/>
        <v>300</v>
      </c>
      <c r="P58" s="77"/>
      <c r="Q58" s="79">
        <f>O58+P58</f>
        <v>300</v>
      </c>
      <c r="R58" s="82"/>
      <c r="S58" s="82">
        <f>Q58+R58</f>
        <v>300</v>
      </c>
      <c r="T58" s="87"/>
      <c r="U58" s="87">
        <f t="shared" si="2"/>
        <v>300</v>
      </c>
    </row>
    <row r="59" spans="1:21" ht="12.75" customHeight="1">
      <c r="A59" s="7" t="s">
        <v>38</v>
      </c>
      <c r="B59" s="7"/>
      <c r="C59" s="7"/>
      <c r="D59" s="15" t="s">
        <v>47</v>
      </c>
      <c r="E59" s="39">
        <f>600+1710+300+1500+50</f>
        <v>4160</v>
      </c>
      <c r="F59" s="46"/>
      <c r="G59" s="47">
        <f t="shared" si="9"/>
        <v>4160</v>
      </c>
      <c r="H59" s="59">
        <v>10000</v>
      </c>
      <c r="I59" s="59">
        <f aca="true" t="shared" si="10" ref="I59:I84">G59+H59</f>
        <v>14160</v>
      </c>
      <c r="J59" s="62"/>
      <c r="K59" s="63">
        <f aca="true" t="shared" si="11" ref="K59:K84">I59+J59</f>
        <v>14160</v>
      </c>
      <c r="L59" s="70">
        <v>300</v>
      </c>
      <c r="M59" s="71">
        <f aca="true" t="shared" si="12" ref="M59:M84">K59+L59</f>
        <v>14460</v>
      </c>
      <c r="N59" s="46"/>
      <c r="O59" s="47">
        <f t="shared" si="3"/>
        <v>14460</v>
      </c>
      <c r="P59" s="77">
        <f>880+15000+3300+1655-3000</f>
        <v>17835</v>
      </c>
      <c r="Q59" s="79">
        <f aca="true" t="shared" si="13" ref="Q59:Q84">O59+P59</f>
        <v>32295</v>
      </c>
      <c r="R59" s="82"/>
      <c r="S59" s="82">
        <f aca="true" t="shared" si="14" ref="S59:S84">Q59+R59</f>
        <v>32295</v>
      </c>
      <c r="T59" s="87"/>
      <c r="U59" s="87">
        <f t="shared" si="2"/>
        <v>32295</v>
      </c>
    </row>
    <row r="60" spans="1:21" ht="12.75" customHeight="1">
      <c r="A60" s="7" t="s">
        <v>39</v>
      </c>
      <c r="B60" s="7"/>
      <c r="C60" s="7"/>
      <c r="D60" s="15" t="s">
        <v>48</v>
      </c>
      <c r="E60" s="39">
        <v>200</v>
      </c>
      <c r="F60" s="46">
        <v>5400</v>
      </c>
      <c r="G60" s="47">
        <f t="shared" si="9"/>
        <v>5600</v>
      </c>
      <c r="H60" s="59"/>
      <c r="I60" s="59">
        <f t="shared" si="10"/>
        <v>5600</v>
      </c>
      <c r="J60" s="62"/>
      <c r="K60" s="63">
        <f t="shared" si="11"/>
        <v>5600</v>
      </c>
      <c r="L60" s="70"/>
      <c r="M60" s="71">
        <f t="shared" si="12"/>
        <v>5600</v>
      </c>
      <c r="N60" s="46"/>
      <c r="O60" s="47">
        <f>M60+N60</f>
        <v>5600</v>
      </c>
      <c r="P60" s="77"/>
      <c r="Q60" s="79">
        <f t="shared" si="13"/>
        <v>5600</v>
      </c>
      <c r="R60" s="82"/>
      <c r="S60" s="82">
        <f t="shared" si="14"/>
        <v>5600</v>
      </c>
      <c r="T60" s="87"/>
      <c r="U60" s="87">
        <f t="shared" si="2"/>
        <v>5600</v>
      </c>
    </row>
    <row r="61" spans="1:21" ht="12.75" customHeight="1">
      <c r="A61" s="7">
        <v>3111</v>
      </c>
      <c r="B61" s="36" t="s">
        <v>60</v>
      </c>
      <c r="C61" s="14"/>
      <c r="D61" s="15" t="s">
        <v>9</v>
      </c>
      <c r="E61" s="39">
        <v>0</v>
      </c>
      <c r="F61" s="46">
        <v>9646</v>
      </c>
      <c r="G61" s="47">
        <f t="shared" si="9"/>
        <v>9646</v>
      </c>
      <c r="H61" s="59">
        <v>350</v>
      </c>
      <c r="I61" s="59">
        <f t="shared" si="10"/>
        <v>9996</v>
      </c>
      <c r="J61" s="62"/>
      <c r="K61" s="63">
        <f t="shared" si="11"/>
        <v>9996</v>
      </c>
      <c r="L61" s="70"/>
      <c r="M61" s="71">
        <f t="shared" si="12"/>
        <v>9996</v>
      </c>
      <c r="N61" s="46"/>
      <c r="O61" s="47">
        <f aca="true" t="shared" si="15" ref="O61:O86">M61+N61</f>
        <v>9996</v>
      </c>
      <c r="P61" s="77">
        <f>20+20</f>
        <v>40</v>
      </c>
      <c r="Q61" s="79">
        <f t="shared" si="13"/>
        <v>10036</v>
      </c>
      <c r="R61" s="82"/>
      <c r="S61" s="82">
        <f t="shared" si="14"/>
        <v>10036</v>
      </c>
      <c r="T61" s="87">
        <f>200+480</f>
        <v>680</v>
      </c>
      <c r="U61" s="87">
        <f t="shared" si="2"/>
        <v>10716</v>
      </c>
    </row>
    <row r="62" spans="1:21" ht="12.75" customHeight="1">
      <c r="A62" s="7">
        <v>3111</v>
      </c>
      <c r="B62" s="7">
        <v>5331</v>
      </c>
      <c r="C62" s="7"/>
      <c r="D62" s="15" t="s">
        <v>8</v>
      </c>
      <c r="E62" s="39">
        <v>1559</v>
      </c>
      <c r="F62" s="46"/>
      <c r="G62" s="47">
        <f t="shared" si="9"/>
        <v>1559</v>
      </c>
      <c r="H62" s="59"/>
      <c r="I62" s="59">
        <f t="shared" si="10"/>
        <v>1559</v>
      </c>
      <c r="J62" s="62"/>
      <c r="K62" s="63">
        <f t="shared" si="11"/>
        <v>1559</v>
      </c>
      <c r="L62" s="70">
        <v>58</v>
      </c>
      <c r="M62" s="71">
        <f t="shared" si="12"/>
        <v>1617</v>
      </c>
      <c r="N62" s="46"/>
      <c r="O62" s="47">
        <f t="shared" si="15"/>
        <v>1617</v>
      </c>
      <c r="P62" s="77"/>
      <c r="Q62" s="79">
        <f t="shared" si="13"/>
        <v>1617</v>
      </c>
      <c r="R62" s="82"/>
      <c r="S62" s="82">
        <f t="shared" si="14"/>
        <v>1617</v>
      </c>
      <c r="T62" s="87"/>
      <c r="U62" s="87">
        <f t="shared" si="2"/>
        <v>1617</v>
      </c>
    </row>
    <row r="63" spans="1:21" ht="12.75" customHeight="1">
      <c r="A63" s="7">
        <v>3111</v>
      </c>
      <c r="B63" s="7">
        <v>5331</v>
      </c>
      <c r="C63" s="7"/>
      <c r="D63" s="15" t="s">
        <v>54</v>
      </c>
      <c r="E63" s="39">
        <f>529+786</f>
        <v>1315</v>
      </c>
      <c r="F63" s="46"/>
      <c r="G63" s="47">
        <f t="shared" si="9"/>
        <v>1315</v>
      </c>
      <c r="H63" s="59"/>
      <c r="I63" s="59">
        <f t="shared" si="10"/>
        <v>1315</v>
      </c>
      <c r="J63" s="62">
        <v>18</v>
      </c>
      <c r="K63" s="63">
        <f t="shared" si="11"/>
        <v>1333</v>
      </c>
      <c r="L63" s="70"/>
      <c r="M63" s="71">
        <f t="shared" si="12"/>
        <v>1333</v>
      </c>
      <c r="N63" s="46"/>
      <c r="O63" s="47">
        <f t="shared" si="15"/>
        <v>1333</v>
      </c>
      <c r="P63" s="77"/>
      <c r="Q63" s="79">
        <f t="shared" si="13"/>
        <v>1333</v>
      </c>
      <c r="R63" s="82"/>
      <c r="S63" s="82">
        <f t="shared" si="14"/>
        <v>1333</v>
      </c>
      <c r="T63" s="87"/>
      <c r="U63" s="87">
        <f t="shared" si="2"/>
        <v>1333</v>
      </c>
    </row>
    <row r="64" spans="1:21" ht="12.75" customHeight="1">
      <c r="A64" s="7">
        <v>3113</v>
      </c>
      <c r="B64" s="36" t="s">
        <v>60</v>
      </c>
      <c r="C64" s="7"/>
      <c r="D64" s="15" t="s">
        <v>10</v>
      </c>
      <c r="E64" s="39">
        <v>10</v>
      </c>
      <c r="F64" s="46">
        <f>10515+550</f>
        <v>11065</v>
      </c>
      <c r="G64" s="47">
        <f t="shared" si="9"/>
        <v>11075</v>
      </c>
      <c r="H64" s="59">
        <v>220</v>
      </c>
      <c r="I64" s="59">
        <f t="shared" si="10"/>
        <v>11295</v>
      </c>
      <c r="J64" s="62"/>
      <c r="K64" s="63">
        <f t="shared" si="11"/>
        <v>11295</v>
      </c>
      <c r="L64" s="70"/>
      <c r="M64" s="71">
        <f t="shared" si="12"/>
        <v>11295</v>
      </c>
      <c r="N64" s="46"/>
      <c r="O64" s="47">
        <f t="shared" si="15"/>
        <v>11295</v>
      </c>
      <c r="P64" s="77">
        <f>1124+25+754+20</f>
        <v>1923</v>
      </c>
      <c r="Q64" s="79">
        <f t="shared" si="13"/>
        <v>13218</v>
      </c>
      <c r="R64" s="82"/>
      <c r="S64" s="82">
        <f t="shared" si="14"/>
        <v>13218</v>
      </c>
      <c r="T64" s="87">
        <f>150</f>
        <v>150</v>
      </c>
      <c r="U64" s="87">
        <f t="shared" si="2"/>
        <v>13368</v>
      </c>
    </row>
    <row r="65" spans="1:21" ht="12.75" customHeight="1">
      <c r="A65" s="7">
        <v>3113</v>
      </c>
      <c r="B65" s="7">
        <v>5331</v>
      </c>
      <c r="C65" s="7"/>
      <c r="D65" s="15" t="s">
        <v>7</v>
      </c>
      <c r="E65" s="39">
        <f>2834+2183+497</f>
        <v>5514</v>
      </c>
      <c r="F65" s="46"/>
      <c r="G65" s="47">
        <f t="shared" si="9"/>
        <v>5514</v>
      </c>
      <c r="H65" s="59"/>
      <c r="I65" s="59">
        <f t="shared" si="10"/>
        <v>5514</v>
      </c>
      <c r="J65" s="62">
        <v>120</v>
      </c>
      <c r="K65" s="63">
        <f t="shared" si="11"/>
        <v>5634</v>
      </c>
      <c r="L65" s="70">
        <v>290</v>
      </c>
      <c r="M65" s="71">
        <f t="shared" si="12"/>
        <v>5924</v>
      </c>
      <c r="N65" s="46"/>
      <c r="O65" s="47">
        <f t="shared" si="15"/>
        <v>5924</v>
      </c>
      <c r="P65" s="77"/>
      <c r="Q65" s="79">
        <f t="shared" si="13"/>
        <v>5924</v>
      </c>
      <c r="R65" s="82"/>
      <c r="S65" s="82">
        <f t="shared" si="14"/>
        <v>5924</v>
      </c>
      <c r="T65" s="87">
        <v>660</v>
      </c>
      <c r="U65" s="87">
        <f t="shared" si="2"/>
        <v>6584</v>
      </c>
    </row>
    <row r="66" spans="1:21" ht="12.75" customHeight="1">
      <c r="A66" s="7">
        <v>3113</v>
      </c>
      <c r="B66" s="7">
        <v>5331</v>
      </c>
      <c r="C66" s="7"/>
      <c r="D66" s="15" t="s">
        <v>55</v>
      </c>
      <c r="E66" s="39">
        <f>1377+1158</f>
        <v>2535</v>
      </c>
      <c r="F66" s="46"/>
      <c r="G66" s="47">
        <f t="shared" si="9"/>
        <v>2535</v>
      </c>
      <c r="H66" s="59"/>
      <c r="I66" s="59">
        <f t="shared" si="10"/>
        <v>2535</v>
      </c>
      <c r="J66" s="62"/>
      <c r="K66" s="63">
        <f t="shared" si="11"/>
        <v>2535</v>
      </c>
      <c r="L66" s="70"/>
      <c r="M66" s="71">
        <f t="shared" si="12"/>
        <v>2535</v>
      </c>
      <c r="N66" s="46"/>
      <c r="O66" s="47">
        <f t="shared" si="15"/>
        <v>2535</v>
      </c>
      <c r="P66" s="77"/>
      <c r="Q66" s="79">
        <f t="shared" si="13"/>
        <v>2535</v>
      </c>
      <c r="R66" s="82"/>
      <c r="S66" s="82">
        <f t="shared" si="14"/>
        <v>2535</v>
      </c>
      <c r="T66" s="87"/>
      <c r="U66" s="87">
        <f t="shared" si="2"/>
        <v>2535</v>
      </c>
    </row>
    <row r="67" spans="1:21" ht="12.75" customHeight="1">
      <c r="A67" s="7">
        <v>3211</v>
      </c>
      <c r="B67" s="7"/>
      <c r="C67" s="7"/>
      <c r="D67" s="15" t="s">
        <v>68</v>
      </c>
      <c r="E67" s="39">
        <v>0</v>
      </c>
      <c r="F67" s="46"/>
      <c r="G67" s="47">
        <f t="shared" si="9"/>
        <v>0</v>
      </c>
      <c r="H67" s="59"/>
      <c r="I67" s="59">
        <f t="shared" si="10"/>
        <v>0</v>
      </c>
      <c r="J67" s="62"/>
      <c r="K67" s="63">
        <f t="shared" si="11"/>
        <v>0</v>
      </c>
      <c r="L67" s="70"/>
      <c r="M67" s="71">
        <f t="shared" si="12"/>
        <v>0</v>
      </c>
      <c r="N67" s="46"/>
      <c r="O67" s="47">
        <f t="shared" si="15"/>
        <v>0</v>
      </c>
      <c r="P67" s="77"/>
      <c r="Q67" s="79">
        <f t="shared" si="13"/>
        <v>0</v>
      </c>
      <c r="R67" s="82"/>
      <c r="S67" s="82">
        <f t="shared" si="14"/>
        <v>0</v>
      </c>
      <c r="T67" s="87"/>
      <c r="U67" s="87">
        <f t="shared" si="2"/>
        <v>0</v>
      </c>
    </row>
    <row r="68" spans="1:21" ht="12.75" customHeight="1">
      <c r="A68" s="7">
        <v>3231</v>
      </c>
      <c r="B68" s="7"/>
      <c r="C68" s="7"/>
      <c r="D68" s="15" t="s">
        <v>0</v>
      </c>
      <c r="E68" s="39">
        <v>100</v>
      </c>
      <c r="F68" s="46"/>
      <c r="G68" s="47">
        <f t="shared" si="9"/>
        <v>100</v>
      </c>
      <c r="H68" s="59">
        <v>180</v>
      </c>
      <c r="I68" s="59">
        <f t="shared" si="10"/>
        <v>280</v>
      </c>
      <c r="J68" s="62"/>
      <c r="K68" s="63">
        <f t="shared" si="11"/>
        <v>280</v>
      </c>
      <c r="L68" s="70"/>
      <c r="M68" s="71">
        <f t="shared" si="12"/>
        <v>280</v>
      </c>
      <c r="N68" s="46"/>
      <c r="O68" s="47">
        <f t="shared" si="15"/>
        <v>280</v>
      </c>
      <c r="P68" s="77"/>
      <c r="Q68" s="79">
        <f t="shared" si="13"/>
        <v>280</v>
      </c>
      <c r="R68" s="82"/>
      <c r="S68" s="82">
        <f t="shared" si="14"/>
        <v>280</v>
      </c>
      <c r="T68" s="87"/>
      <c r="U68" s="87">
        <f t="shared" si="2"/>
        <v>280</v>
      </c>
    </row>
    <row r="69" spans="1:21" ht="12.75" customHeight="1">
      <c r="A69" s="7" t="s">
        <v>22</v>
      </c>
      <c r="B69" s="7"/>
      <c r="C69" s="7"/>
      <c r="D69" s="15" t="s">
        <v>29</v>
      </c>
      <c r="E69" s="39">
        <f>550+2900+2900+18300+150+400</f>
        <v>25200</v>
      </c>
      <c r="F69" s="46">
        <f>2500+200</f>
        <v>2700</v>
      </c>
      <c r="G69" s="47">
        <f t="shared" si="9"/>
        <v>27900</v>
      </c>
      <c r="H69" s="59">
        <v>3000</v>
      </c>
      <c r="I69" s="59">
        <f t="shared" si="10"/>
        <v>30900</v>
      </c>
      <c r="J69" s="62"/>
      <c r="K69" s="63">
        <f t="shared" si="11"/>
        <v>30900</v>
      </c>
      <c r="L69" s="70"/>
      <c r="M69" s="71">
        <f t="shared" si="12"/>
        <v>30900</v>
      </c>
      <c r="N69" s="46"/>
      <c r="O69" s="47">
        <f t="shared" si="15"/>
        <v>30900</v>
      </c>
      <c r="P69" s="77">
        <f>240+180+30+22+380</f>
        <v>852</v>
      </c>
      <c r="Q69" s="79">
        <f t="shared" si="13"/>
        <v>31752</v>
      </c>
      <c r="R69" s="82">
        <v>150</v>
      </c>
      <c r="S69" s="82">
        <f t="shared" si="14"/>
        <v>31902</v>
      </c>
      <c r="T69" s="87">
        <f>550-30</f>
        <v>520</v>
      </c>
      <c r="U69" s="87">
        <f t="shared" si="2"/>
        <v>32422</v>
      </c>
    </row>
    <row r="70" spans="1:21" ht="12.75" customHeight="1">
      <c r="A70" s="7" t="s">
        <v>23</v>
      </c>
      <c r="B70" s="36" t="s">
        <v>60</v>
      </c>
      <c r="C70" s="7"/>
      <c r="D70" s="15" t="s">
        <v>49</v>
      </c>
      <c r="E70" s="39">
        <v>0</v>
      </c>
      <c r="F70" s="46">
        <f>1320</f>
        <v>1320</v>
      </c>
      <c r="G70" s="47">
        <f t="shared" si="9"/>
        <v>1320</v>
      </c>
      <c r="H70" s="59">
        <v>3450</v>
      </c>
      <c r="I70" s="59">
        <f t="shared" si="10"/>
        <v>4770</v>
      </c>
      <c r="J70" s="62">
        <f>-910+61</f>
        <v>-849</v>
      </c>
      <c r="K70" s="63">
        <f t="shared" si="11"/>
        <v>3921</v>
      </c>
      <c r="L70" s="70">
        <v>-1024</v>
      </c>
      <c r="M70" s="71">
        <f t="shared" si="12"/>
        <v>2897</v>
      </c>
      <c r="N70" s="46"/>
      <c r="O70" s="47">
        <f t="shared" si="15"/>
        <v>2897</v>
      </c>
      <c r="P70" s="77">
        <f>25+20+40</f>
        <v>85</v>
      </c>
      <c r="Q70" s="79">
        <f t="shared" si="13"/>
        <v>2982</v>
      </c>
      <c r="R70" s="82">
        <v>200</v>
      </c>
      <c r="S70" s="82">
        <f t="shared" si="14"/>
        <v>3182</v>
      </c>
      <c r="T70" s="87">
        <v>3100</v>
      </c>
      <c r="U70" s="87">
        <f t="shared" si="2"/>
        <v>6282</v>
      </c>
    </row>
    <row r="71" spans="1:21" ht="12.75" customHeight="1">
      <c r="A71" s="7">
        <v>3412</v>
      </c>
      <c r="B71" s="7">
        <v>5331</v>
      </c>
      <c r="C71" s="7"/>
      <c r="D71" s="15" t="s">
        <v>56</v>
      </c>
      <c r="E71" s="39">
        <v>5815</v>
      </c>
      <c r="F71" s="46"/>
      <c r="G71" s="47">
        <f t="shared" si="9"/>
        <v>5815</v>
      </c>
      <c r="H71" s="59"/>
      <c r="I71" s="59">
        <f t="shared" si="10"/>
        <v>5815</v>
      </c>
      <c r="J71" s="62">
        <v>910</v>
      </c>
      <c r="K71" s="63">
        <f t="shared" si="11"/>
        <v>6725</v>
      </c>
      <c r="L71" s="70">
        <v>1024</v>
      </c>
      <c r="M71" s="71">
        <f t="shared" si="12"/>
        <v>7749</v>
      </c>
      <c r="N71" s="46"/>
      <c r="O71" s="47">
        <f t="shared" si="15"/>
        <v>7749</v>
      </c>
      <c r="P71" s="77"/>
      <c r="Q71" s="79">
        <f t="shared" si="13"/>
        <v>7749</v>
      </c>
      <c r="R71" s="82">
        <v>2044</v>
      </c>
      <c r="S71" s="82">
        <f t="shared" si="14"/>
        <v>9793</v>
      </c>
      <c r="T71" s="87">
        <f>-700-2654</f>
        <v>-3354</v>
      </c>
      <c r="U71" s="87">
        <f t="shared" si="2"/>
        <v>6439</v>
      </c>
    </row>
    <row r="72" spans="1:21" ht="12.75" customHeight="1">
      <c r="A72" s="7">
        <v>3412</v>
      </c>
      <c r="B72" s="7">
        <v>6351</v>
      </c>
      <c r="C72" s="7"/>
      <c r="D72" s="15" t="s">
        <v>56</v>
      </c>
      <c r="E72" s="39"/>
      <c r="F72" s="46"/>
      <c r="G72" s="47"/>
      <c r="H72" s="59"/>
      <c r="I72" s="59"/>
      <c r="J72" s="62"/>
      <c r="K72" s="63"/>
      <c r="L72" s="70"/>
      <c r="M72" s="71"/>
      <c r="N72" s="46"/>
      <c r="O72" s="47"/>
      <c r="P72" s="77"/>
      <c r="Q72" s="79"/>
      <c r="R72" s="82"/>
      <c r="S72" s="82"/>
      <c r="T72" s="87">
        <v>2654</v>
      </c>
      <c r="U72" s="87">
        <v>2654</v>
      </c>
    </row>
    <row r="73" spans="1:21" ht="12.75" customHeight="1">
      <c r="A73" s="7">
        <v>3421</v>
      </c>
      <c r="B73" s="7">
        <v>5331</v>
      </c>
      <c r="C73" s="7"/>
      <c r="D73" s="15" t="s">
        <v>57</v>
      </c>
      <c r="E73" s="39">
        <v>2300</v>
      </c>
      <c r="F73" s="46"/>
      <c r="G73" s="47">
        <f t="shared" si="9"/>
        <v>2300</v>
      </c>
      <c r="H73" s="59"/>
      <c r="I73" s="59">
        <f t="shared" si="10"/>
        <v>2300</v>
      </c>
      <c r="J73" s="62"/>
      <c r="K73" s="63">
        <f t="shared" si="11"/>
        <v>2300</v>
      </c>
      <c r="L73" s="70">
        <v>126</v>
      </c>
      <c r="M73" s="71">
        <f t="shared" si="12"/>
        <v>2426</v>
      </c>
      <c r="N73" s="46"/>
      <c r="O73" s="47">
        <f t="shared" si="15"/>
        <v>2426</v>
      </c>
      <c r="P73" s="77"/>
      <c r="Q73" s="79">
        <f t="shared" si="13"/>
        <v>2426</v>
      </c>
      <c r="R73" s="82">
        <v>80</v>
      </c>
      <c r="S73" s="82">
        <f t="shared" si="14"/>
        <v>2506</v>
      </c>
      <c r="T73" s="87"/>
      <c r="U73" s="87">
        <f aca="true" t="shared" si="16" ref="U73:U85">S73+T73</f>
        <v>2506</v>
      </c>
    </row>
    <row r="74" spans="1:21" ht="12.75" customHeight="1">
      <c r="A74" s="7">
        <v>3421</v>
      </c>
      <c r="B74" s="36" t="s">
        <v>60</v>
      </c>
      <c r="C74" s="7"/>
      <c r="D74" s="15" t="s">
        <v>108</v>
      </c>
      <c r="E74" s="39"/>
      <c r="F74" s="46"/>
      <c r="G74" s="47"/>
      <c r="H74" s="59"/>
      <c r="I74" s="59"/>
      <c r="J74" s="62"/>
      <c r="K74" s="63"/>
      <c r="L74" s="70"/>
      <c r="M74" s="71"/>
      <c r="N74" s="46"/>
      <c r="O74" s="47"/>
      <c r="P74" s="77"/>
      <c r="Q74" s="79"/>
      <c r="R74" s="82">
        <v>172</v>
      </c>
      <c r="S74" s="82">
        <v>172</v>
      </c>
      <c r="T74" s="87">
        <v>30</v>
      </c>
      <c r="U74" s="87">
        <f t="shared" si="16"/>
        <v>202</v>
      </c>
    </row>
    <row r="75" spans="1:21" ht="12.75" customHeight="1">
      <c r="A75" s="7"/>
      <c r="B75" s="7"/>
      <c r="C75" s="7">
        <v>204</v>
      </c>
      <c r="D75" s="15" t="s">
        <v>86</v>
      </c>
      <c r="E75" s="39">
        <v>3000</v>
      </c>
      <c r="F75" s="46">
        <v>9805</v>
      </c>
      <c r="G75" s="47">
        <f t="shared" si="9"/>
        <v>12805</v>
      </c>
      <c r="H75" s="59"/>
      <c r="I75" s="59">
        <f t="shared" si="10"/>
        <v>12805</v>
      </c>
      <c r="J75" s="62"/>
      <c r="K75" s="63">
        <f t="shared" si="11"/>
        <v>12805</v>
      </c>
      <c r="L75" s="70"/>
      <c r="M75" s="71">
        <f t="shared" si="12"/>
        <v>12805</v>
      </c>
      <c r="N75" s="46">
        <v>620</v>
      </c>
      <c r="O75" s="47">
        <f t="shared" si="15"/>
        <v>13425</v>
      </c>
      <c r="P75" s="77"/>
      <c r="Q75" s="79">
        <f t="shared" si="13"/>
        <v>13425</v>
      </c>
      <c r="R75" s="82"/>
      <c r="S75" s="82">
        <f t="shared" si="14"/>
        <v>13425</v>
      </c>
      <c r="T75" s="87">
        <v>-2100</v>
      </c>
      <c r="U75" s="87">
        <f t="shared" si="16"/>
        <v>11325</v>
      </c>
    </row>
    <row r="76" spans="1:21" ht="12.75" customHeight="1">
      <c r="A76" s="7" t="s">
        <v>69</v>
      </c>
      <c r="B76" s="7"/>
      <c r="C76" s="7"/>
      <c r="D76" s="15" t="s">
        <v>70</v>
      </c>
      <c r="E76" s="39">
        <v>0</v>
      </c>
      <c r="F76" s="46"/>
      <c r="G76" s="47">
        <f t="shared" si="9"/>
        <v>0</v>
      </c>
      <c r="H76" s="59"/>
      <c r="I76" s="59">
        <f t="shared" si="10"/>
        <v>0</v>
      </c>
      <c r="J76" s="62"/>
      <c r="K76" s="63">
        <f t="shared" si="11"/>
        <v>0</v>
      </c>
      <c r="L76" s="70"/>
      <c r="M76" s="71">
        <f t="shared" si="12"/>
        <v>0</v>
      </c>
      <c r="N76" s="46"/>
      <c r="O76" s="47">
        <f t="shared" si="15"/>
        <v>0</v>
      </c>
      <c r="P76" s="77"/>
      <c r="Q76" s="79">
        <f t="shared" si="13"/>
        <v>0</v>
      </c>
      <c r="R76" s="82"/>
      <c r="S76" s="82">
        <f t="shared" si="14"/>
        <v>0</v>
      </c>
      <c r="T76" s="87"/>
      <c r="U76" s="87">
        <f t="shared" si="16"/>
        <v>0</v>
      </c>
    </row>
    <row r="77" spans="1:21" ht="12.75" customHeight="1">
      <c r="A77" s="7" t="s">
        <v>24</v>
      </c>
      <c r="B77" s="7"/>
      <c r="C77" s="7"/>
      <c r="D77" s="15" t="s">
        <v>30</v>
      </c>
      <c r="E77" s="39">
        <f>50+400+550+2500+120+700+8622+2000+1800+1052+992+5241+1000</f>
        <v>25027</v>
      </c>
      <c r="F77" s="46">
        <f>5000+200+300+500+3500+1920+500+519+50+70</f>
        <v>12559</v>
      </c>
      <c r="G77" s="47">
        <f t="shared" si="9"/>
        <v>37586</v>
      </c>
      <c r="H77" s="59">
        <v>200</v>
      </c>
      <c r="I77" s="59">
        <f t="shared" si="10"/>
        <v>37786</v>
      </c>
      <c r="J77" s="62">
        <f>150-61</f>
        <v>89</v>
      </c>
      <c r="K77" s="63">
        <f t="shared" si="11"/>
        <v>37875</v>
      </c>
      <c r="L77" s="70"/>
      <c r="M77" s="71">
        <f t="shared" si="12"/>
        <v>37875</v>
      </c>
      <c r="N77" s="46"/>
      <c r="O77" s="47">
        <f t="shared" si="15"/>
        <v>37875</v>
      </c>
      <c r="P77" s="77">
        <f>480+1900</f>
        <v>2380</v>
      </c>
      <c r="Q77" s="79">
        <f t="shared" si="13"/>
        <v>40255</v>
      </c>
      <c r="R77" s="82"/>
      <c r="S77" s="82">
        <f t="shared" si="14"/>
        <v>40255</v>
      </c>
      <c r="T77" s="87">
        <f>-5310+825+700-1000</f>
        <v>-4785</v>
      </c>
      <c r="U77" s="87">
        <f t="shared" si="16"/>
        <v>35470</v>
      </c>
    </row>
    <row r="78" spans="1:21" ht="12.75" customHeight="1">
      <c r="A78" s="7" t="s">
        <v>25</v>
      </c>
      <c r="B78" s="7"/>
      <c r="C78" s="7"/>
      <c r="D78" s="15" t="s">
        <v>31</v>
      </c>
      <c r="E78" s="39">
        <f>6700+1400</f>
        <v>8100</v>
      </c>
      <c r="F78" s="46">
        <v>1700</v>
      </c>
      <c r="G78" s="47">
        <f t="shared" si="9"/>
        <v>9800</v>
      </c>
      <c r="H78" s="59">
        <v>1345</v>
      </c>
      <c r="I78" s="59">
        <f t="shared" si="10"/>
        <v>11145</v>
      </c>
      <c r="J78" s="62"/>
      <c r="K78" s="63">
        <f t="shared" si="11"/>
        <v>11145</v>
      </c>
      <c r="L78" s="70"/>
      <c r="M78" s="71">
        <f t="shared" si="12"/>
        <v>11145</v>
      </c>
      <c r="N78" s="46"/>
      <c r="O78" s="47">
        <f t="shared" si="15"/>
        <v>11145</v>
      </c>
      <c r="P78" s="77">
        <v>48</v>
      </c>
      <c r="Q78" s="79">
        <f t="shared" si="13"/>
        <v>11193</v>
      </c>
      <c r="R78" s="82"/>
      <c r="S78" s="82">
        <f t="shared" si="14"/>
        <v>11193</v>
      </c>
      <c r="T78" s="87"/>
      <c r="U78" s="87">
        <f t="shared" si="16"/>
        <v>11193</v>
      </c>
    </row>
    <row r="79" spans="1:21" ht="51">
      <c r="A79" s="7" t="s">
        <v>40</v>
      </c>
      <c r="B79" s="7"/>
      <c r="C79" s="7"/>
      <c r="D79" s="15" t="s">
        <v>50</v>
      </c>
      <c r="E79" s="39">
        <f>40+9090+310+10</f>
        <v>9450</v>
      </c>
      <c r="F79" s="46">
        <f>640+345</f>
        <v>985</v>
      </c>
      <c r="G79" s="47">
        <f t="shared" si="9"/>
        <v>10435</v>
      </c>
      <c r="H79" s="59"/>
      <c r="I79" s="59">
        <f t="shared" si="10"/>
        <v>10435</v>
      </c>
      <c r="J79" s="62">
        <v>1594</v>
      </c>
      <c r="K79" s="63">
        <f t="shared" si="11"/>
        <v>12029</v>
      </c>
      <c r="L79" s="70">
        <v>342</v>
      </c>
      <c r="M79" s="71">
        <f t="shared" si="12"/>
        <v>12371</v>
      </c>
      <c r="N79" s="46"/>
      <c r="O79" s="47">
        <f t="shared" si="15"/>
        <v>12371</v>
      </c>
      <c r="P79" s="77">
        <f>107+1843</f>
        <v>1950</v>
      </c>
      <c r="Q79" s="79">
        <f t="shared" si="13"/>
        <v>14321</v>
      </c>
      <c r="R79" s="82"/>
      <c r="S79" s="82">
        <f t="shared" si="14"/>
        <v>14321</v>
      </c>
      <c r="T79" s="87"/>
      <c r="U79" s="87">
        <f t="shared" si="16"/>
        <v>14321</v>
      </c>
    </row>
    <row r="80" spans="1:21" ht="12.75" customHeight="1">
      <c r="A80" s="7" t="s">
        <v>41</v>
      </c>
      <c r="B80" s="7"/>
      <c r="C80" s="7"/>
      <c r="D80" s="15" t="s">
        <v>51</v>
      </c>
      <c r="E80" s="39">
        <f>200</f>
        <v>200</v>
      </c>
      <c r="F80" s="46"/>
      <c r="G80" s="47">
        <f t="shared" si="9"/>
        <v>200</v>
      </c>
      <c r="H80" s="59"/>
      <c r="I80" s="59">
        <f t="shared" si="10"/>
        <v>200</v>
      </c>
      <c r="J80" s="62"/>
      <c r="K80" s="63">
        <f t="shared" si="11"/>
        <v>200</v>
      </c>
      <c r="L80" s="70">
        <v>500</v>
      </c>
      <c r="M80" s="71">
        <f t="shared" si="12"/>
        <v>700</v>
      </c>
      <c r="N80" s="46"/>
      <c r="O80" s="47">
        <f t="shared" si="15"/>
        <v>700</v>
      </c>
      <c r="P80" s="77"/>
      <c r="Q80" s="79">
        <f t="shared" si="13"/>
        <v>700</v>
      </c>
      <c r="R80" s="82"/>
      <c r="S80" s="82">
        <f t="shared" si="14"/>
        <v>700</v>
      </c>
      <c r="T80" s="87"/>
      <c r="U80" s="87">
        <f t="shared" si="16"/>
        <v>700</v>
      </c>
    </row>
    <row r="81" spans="1:21" ht="12.75" customHeight="1">
      <c r="A81" s="7" t="s">
        <v>42</v>
      </c>
      <c r="B81" s="7"/>
      <c r="C81" s="7"/>
      <c r="D81" s="15" t="s">
        <v>2</v>
      </c>
      <c r="E81" s="39">
        <f>4057</f>
        <v>4057</v>
      </c>
      <c r="F81" s="46"/>
      <c r="G81" s="47">
        <f t="shared" si="9"/>
        <v>4057</v>
      </c>
      <c r="H81" s="59"/>
      <c r="I81" s="59">
        <f t="shared" si="10"/>
        <v>4057</v>
      </c>
      <c r="J81" s="62"/>
      <c r="K81" s="63">
        <f t="shared" si="11"/>
        <v>4057</v>
      </c>
      <c r="L81" s="70"/>
      <c r="M81" s="71">
        <f t="shared" si="12"/>
        <v>4057</v>
      </c>
      <c r="N81" s="46"/>
      <c r="O81" s="47">
        <f t="shared" si="15"/>
        <v>4057</v>
      </c>
      <c r="P81" s="77"/>
      <c r="Q81" s="79">
        <f t="shared" si="13"/>
        <v>4057</v>
      </c>
      <c r="R81" s="82"/>
      <c r="S81" s="82">
        <f t="shared" si="14"/>
        <v>4057</v>
      </c>
      <c r="T81" s="87"/>
      <c r="U81" s="87">
        <f t="shared" si="16"/>
        <v>4057</v>
      </c>
    </row>
    <row r="82" spans="1:21" ht="12.75" customHeight="1">
      <c r="A82" s="7" t="s">
        <v>43</v>
      </c>
      <c r="B82" s="7"/>
      <c r="C82" s="7"/>
      <c r="D82" s="15" t="s">
        <v>52</v>
      </c>
      <c r="E82" s="39">
        <f>250</f>
        <v>250</v>
      </c>
      <c r="F82" s="46"/>
      <c r="G82" s="47">
        <f t="shared" si="9"/>
        <v>250</v>
      </c>
      <c r="H82" s="59"/>
      <c r="I82" s="59">
        <f t="shared" si="10"/>
        <v>250</v>
      </c>
      <c r="J82" s="62"/>
      <c r="K82" s="63">
        <f t="shared" si="11"/>
        <v>250</v>
      </c>
      <c r="L82" s="70"/>
      <c r="M82" s="71">
        <f t="shared" si="12"/>
        <v>250</v>
      </c>
      <c r="N82" s="46"/>
      <c r="O82" s="47">
        <f t="shared" si="15"/>
        <v>250</v>
      </c>
      <c r="P82" s="77"/>
      <c r="Q82" s="79">
        <f t="shared" si="13"/>
        <v>250</v>
      </c>
      <c r="R82" s="82"/>
      <c r="S82" s="82">
        <f t="shared" si="14"/>
        <v>250</v>
      </c>
      <c r="T82" s="87"/>
      <c r="U82" s="87">
        <f t="shared" si="16"/>
        <v>250</v>
      </c>
    </row>
    <row r="83" spans="1:21" ht="12.75" customHeight="1">
      <c r="A83" s="7" t="s">
        <v>44</v>
      </c>
      <c r="B83" s="7"/>
      <c r="C83" s="7"/>
      <c r="D83" s="15" t="s">
        <v>53</v>
      </c>
      <c r="E83" s="39">
        <f>5+4746+2500+66900+200+900+200</f>
        <v>75451</v>
      </c>
      <c r="F83" s="46"/>
      <c r="G83" s="47">
        <f t="shared" si="9"/>
        <v>75451</v>
      </c>
      <c r="H83" s="59"/>
      <c r="I83" s="59">
        <f t="shared" si="10"/>
        <v>75451</v>
      </c>
      <c r="J83" s="62">
        <f>1998+100</f>
        <v>2098</v>
      </c>
      <c r="K83" s="63">
        <f t="shared" si="11"/>
        <v>77549</v>
      </c>
      <c r="L83" s="70">
        <v>33</v>
      </c>
      <c r="M83" s="71">
        <f t="shared" si="12"/>
        <v>77582</v>
      </c>
      <c r="N83" s="46"/>
      <c r="O83" s="47">
        <f t="shared" si="15"/>
        <v>77582</v>
      </c>
      <c r="P83" s="77">
        <f>2399-130+1433</f>
        <v>3702</v>
      </c>
      <c r="Q83" s="79">
        <f t="shared" si="13"/>
        <v>81284</v>
      </c>
      <c r="R83" s="82">
        <f>-1433+175</f>
        <v>-1258</v>
      </c>
      <c r="S83" s="82">
        <f t="shared" si="14"/>
        <v>80026</v>
      </c>
      <c r="T83" s="87">
        <v>-500</v>
      </c>
      <c r="U83" s="87">
        <f t="shared" si="16"/>
        <v>79526</v>
      </c>
    </row>
    <row r="84" spans="1:21" ht="12.75" customHeight="1">
      <c r="A84" s="7" t="s">
        <v>45</v>
      </c>
      <c r="B84" s="7"/>
      <c r="C84" s="7"/>
      <c r="D84" s="15" t="s">
        <v>6</v>
      </c>
      <c r="E84" s="39">
        <f>500+5235</f>
        <v>5735</v>
      </c>
      <c r="F84" s="46"/>
      <c r="G84" s="47">
        <f t="shared" si="9"/>
        <v>5735</v>
      </c>
      <c r="H84" s="59"/>
      <c r="I84" s="59">
        <f t="shared" si="10"/>
        <v>5735</v>
      </c>
      <c r="J84" s="62"/>
      <c r="K84" s="63">
        <f t="shared" si="11"/>
        <v>5735</v>
      </c>
      <c r="L84" s="70"/>
      <c r="M84" s="71">
        <f t="shared" si="12"/>
        <v>5735</v>
      </c>
      <c r="N84" s="46"/>
      <c r="O84" s="47">
        <f t="shared" si="15"/>
        <v>5735</v>
      </c>
      <c r="P84" s="77"/>
      <c r="Q84" s="79">
        <f t="shared" si="13"/>
        <v>5735</v>
      </c>
      <c r="R84" s="82"/>
      <c r="S84" s="82">
        <f t="shared" si="14"/>
        <v>5735</v>
      </c>
      <c r="T84" s="87">
        <v>2500</v>
      </c>
      <c r="U84" s="87">
        <f t="shared" si="16"/>
        <v>8235</v>
      </c>
    </row>
    <row r="85" spans="1:21" ht="12.75" customHeight="1">
      <c r="A85" s="7" t="s">
        <v>119</v>
      </c>
      <c r="B85" s="7"/>
      <c r="C85" s="7"/>
      <c r="D85" s="15" t="s">
        <v>120</v>
      </c>
      <c r="E85" s="39"/>
      <c r="F85" s="46"/>
      <c r="G85" s="47"/>
      <c r="H85" s="59"/>
      <c r="I85" s="59"/>
      <c r="J85" s="62"/>
      <c r="K85" s="63"/>
      <c r="L85" s="70"/>
      <c r="M85" s="71"/>
      <c r="N85" s="46"/>
      <c r="O85" s="47"/>
      <c r="P85" s="77"/>
      <c r="Q85" s="79"/>
      <c r="R85" s="82"/>
      <c r="S85" s="82"/>
      <c r="T85" s="87">
        <f>22+21+402</f>
        <v>445</v>
      </c>
      <c r="U85" s="87">
        <f t="shared" si="16"/>
        <v>445</v>
      </c>
    </row>
    <row r="86" spans="1:21" ht="15.75">
      <c r="A86" s="48"/>
      <c r="B86" s="48"/>
      <c r="C86" s="48"/>
      <c r="D86" s="50" t="s">
        <v>5</v>
      </c>
      <c r="E86" s="51">
        <f>SUM(E58:E84)</f>
        <v>180278</v>
      </c>
      <c r="F86" s="51">
        <f>SUM(F58:F84)</f>
        <v>55180</v>
      </c>
      <c r="G86" s="84">
        <f t="shared" si="9"/>
        <v>235458</v>
      </c>
      <c r="H86" s="84">
        <f>SUM(H58:H84)</f>
        <v>18745</v>
      </c>
      <c r="I86" s="51">
        <f>G86+H86</f>
        <v>254203</v>
      </c>
      <c r="J86" s="51">
        <f>SUM(J58:J84)</f>
        <v>3980</v>
      </c>
      <c r="K86" s="51">
        <f>SUM(K58:K84)</f>
        <v>258183</v>
      </c>
      <c r="L86" s="51">
        <f>SUM(L58:L84)</f>
        <v>1649</v>
      </c>
      <c r="M86" s="51">
        <f>K86+L86</f>
        <v>259832</v>
      </c>
      <c r="N86" s="51">
        <v>620</v>
      </c>
      <c r="O86" s="51">
        <f t="shared" si="15"/>
        <v>260452</v>
      </c>
      <c r="P86" s="51">
        <f>SUM(P58:P84)</f>
        <v>28815</v>
      </c>
      <c r="Q86" s="51">
        <f>SUM(Q58:Q84)</f>
        <v>289267</v>
      </c>
      <c r="R86" s="51">
        <f>SUM(R58:R84)</f>
        <v>1388</v>
      </c>
      <c r="S86" s="51">
        <f>SUM(S58:S84)</f>
        <v>290655</v>
      </c>
      <c r="T86" s="51">
        <f>SUM(T58:T85)</f>
        <v>0</v>
      </c>
      <c r="U86" s="51">
        <f>SUM(U58:U85)</f>
        <v>290655</v>
      </c>
    </row>
    <row r="87" spans="1:21" ht="15.75">
      <c r="A87" s="48"/>
      <c r="B87" s="48"/>
      <c r="C87" s="48"/>
      <c r="D87" s="50" t="s">
        <v>61</v>
      </c>
      <c r="E87" s="52">
        <f>E57-E86</f>
        <v>0</v>
      </c>
      <c r="F87" s="53"/>
      <c r="G87" s="52">
        <f>G57-G86</f>
        <v>-11912</v>
      </c>
      <c r="H87" s="52"/>
      <c r="I87" s="52">
        <f>I57-I86</f>
        <v>-27046</v>
      </c>
      <c r="J87" s="52"/>
      <c r="K87" s="52">
        <f>K57-K86</f>
        <v>-27244</v>
      </c>
      <c r="L87" s="52"/>
      <c r="M87" s="52">
        <f>M57-M86</f>
        <v>-28133</v>
      </c>
      <c r="N87" s="52"/>
      <c r="O87" s="52">
        <f>O57-O86</f>
        <v>-28753</v>
      </c>
      <c r="P87" s="52"/>
      <c r="Q87" s="52">
        <f>Q57-Q86</f>
        <v>-49582</v>
      </c>
      <c r="R87" s="51"/>
      <c r="S87" s="52">
        <f>S57-S86</f>
        <v>-24700</v>
      </c>
      <c r="T87" s="52"/>
      <c r="U87" s="52">
        <f>U57-U86</f>
        <v>-25001</v>
      </c>
    </row>
    <row r="88" spans="1:21" ht="12.75" customHeight="1">
      <c r="A88" s="7">
        <v>8115</v>
      </c>
      <c r="B88" s="7"/>
      <c r="C88" s="7"/>
      <c r="D88" s="8" t="s">
        <v>80</v>
      </c>
      <c r="E88" s="39">
        <v>7040</v>
      </c>
      <c r="F88" s="46"/>
      <c r="G88" s="47">
        <f>7040+11842+70</f>
        <v>18952</v>
      </c>
      <c r="H88" s="58"/>
      <c r="I88" s="59">
        <v>34086</v>
      </c>
      <c r="J88" s="62">
        <v>198</v>
      </c>
      <c r="K88" s="63">
        <f>I88+J88</f>
        <v>34284</v>
      </c>
      <c r="L88" s="71">
        <f>L86-L57</f>
        <v>889</v>
      </c>
      <c r="M88" s="70">
        <f>34972+58+143</f>
        <v>35173</v>
      </c>
      <c r="N88" s="46">
        <v>620</v>
      </c>
      <c r="O88" s="46">
        <v>35793</v>
      </c>
      <c r="P88" s="77">
        <f>23149+380+300-3000</f>
        <v>20829</v>
      </c>
      <c r="Q88" s="77">
        <f>O88+P88</f>
        <v>56622</v>
      </c>
      <c r="R88" s="85">
        <f>R86-R57-S90</f>
        <v>-18882</v>
      </c>
      <c r="S88" s="82">
        <f>SUM(Q88:R88)</f>
        <v>37740</v>
      </c>
      <c r="T88" s="87">
        <v>301</v>
      </c>
      <c r="U88" s="87">
        <f>SUM(S88:T88)</f>
        <v>38041</v>
      </c>
    </row>
    <row r="89" spans="1:21" ht="12.75" customHeight="1">
      <c r="A89" s="7">
        <v>8124</v>
      </c>
      <c r="B89" s="7"/>
      <c r="C89" s="7"/>
      <c r="D89" s="8" t="s">
        <v>3</v>
      </c>
      <c r="E89" s="39">
        <v>-7040</v>
      </c>
      <c r="F89" s="46"/>
      <c r="G89" s="47">
        <v>-7040</v>
      </c>
      <c r="H89" s="58"/>
      <c r="I89" s="59">
        <v>-7040</v>
      </c>
      <c r="J89" s="62"/>
      <c r="K89" s="62">
        <v>-7040</v>
      </c>
      <c r="L89" s="70"/>
      <c r="M89" s="70">
        <v>-7040</v>
      </c>
      <c r="N89" s="46"/>
      <c r="O89" s="46">
        <v>-7040</v>
      </c>
      <c r="P89" s="77"/>
      <c r="Q89" s="77">
        <v>-7040</v>
      </c>
      <c r="R89" s="82"/>
      <c r="S89" s="82">
        <v>-7040</v>
      </c>
      <c r="T89" s="87"/>
      <c r="U89" s="86">
        <v>-7040</v>
      </c>
    </row>
    <row r="90" spans="1:21" ht="12.75" customHeight="1">
      <c r="A90" s="7">
        <v>8117</v>
      </c>
      <c r="B90" s="7"/>
      <c r="C90" s="7"/>
      <c r="D90" s="15" t="s">
        <v>59</v>
      </c>
      <c r="E90" s="39"/>
      <c r="F90" s="46"/>
      <c r="G90" s="47"/>
      <c r="H90" s="58"/>
      <c r="I90" s="58"/>
      <c r="J90" s="62"/>
      <c r="K90" s="62"/>
      <c r="L90" s="70"/>
      <c r="M90" s="70"/>
      <c r="N90" s="46"/>
      <c r="O90" s="46"/>
      <c r="P90" s="77"/>
      <c r="Q90" s="77"/>
      <c r="R90" s="82"/>
      <c r="S90" s="82">
        <v>-6000</v>
      </c>
      <c r="T90" s="87"/>
      <c r="U90" s="86">
        <v>-6000</v>
      </c>
    </row>
    <row r="91" spans="1:21" ht="12.75">
      <c r="A91" s="48"/>
      <c r="B91" s="48"/>
      <c r="C91" s="48"/>
      <c r="D91" s="50" t="s">
        <v>62</v>
      </c>
      <c r="E91" s="52">
        <v>0</v>
      </c>
      <c r="F91" s="53"/>
      <c r="G91" s="52">
        <f>SUM(G88:G90)</f>
        <v>11912</v>
      </c>
      <c r="H91" s="52">
        <f>SUM(H88:H90)</f>
        <v>0</v>
      </c>
      <c r="I91" s="52">
        <f>SUM(I88:I90)</f>
        <v>27046</v>
      </c>
      <c r="J91" s="52"/>
      <c r="K91" s="52">
        <f>SUM(K88:K90)</f>
        <v>27244</v>
      </c>
      <c r="L91" s="52"/>
      <c r="M91" s="52">
        <f>M88+M89+M90</f>
        <v>28133</v>
      </c>
      <c r="N91" s="52"/>
      <c r="O91" s="52">
        <f>SUM(O88:O90)</f>
        <v>28753</v>
      </c>
      <c r="P91" s="52"/>
      <c r="Q91" s="52">
        <f>SUM(Q88:Q90)</f>
        <v>49582</v>
      </c>
      <c r="R91" s="52"/>
      <c r="S91" s="52">
        <f>SUM(S88:S90)</f>
        <v>24700</v>
      </c>
      <c r="T91" s="52"/>
      <c r="U91" s="52">
        <f>SUM(U88:U90)</f>
        <v>25001</v>
      </c>
    </row>
    <row r="92" spans="1:16" ht="12.75" customHeight="1">
      <c r="A92" s="9"/>
      <c r="B92" s="9"/>
      <c r="C92" s="9"/>
      <c r="D92" s="12"/>
      <c r="E92" s="13"/>
      <c r="G92" s="9"/>
      <c r="H92" s="10"/>
      <c r="I92" s="5"/>
      <c r="J92" s="1"/>
      <c r="K92" s="6"/>
      <c r="L92" s="6"/>
      <c r="M92" s="6"/>
      <c r="N92" s="6"/>
      <c r="O92" s="6"/>
      <c r="P92" s="6"/>
    </row>
    <row r="93" spans="1:16" ht="12.75" customHeight="1">
      <c r="A93" s="9"/>
      <c r="B93" s="9"/>
      <c r="C93" s="9"/>
      <c r="D93" s="12"/>
      <c r="E93" s="13"/>
      <c r="G93" s="9"/>
      <c r="H93" s="10"/>
      <c r="I93" s="5"/>
      <c r="J93" s="1"/>
      <c r="K93" s="9"/>
      <c r="L93" s="12"/>
      <c r="M93" s="11"/>
      <c r="N93" s="11"/>
      <c r="O93" s="6"/>
      <c r="P93" s="6"/>
    </row>
    <row r="94" spans="1:16" ht="12.75" customHeight="1">
      <c r="A94" s="9"/>
      <c r="B94" s="9"/>
      <c r="C94" s="9"/>
      <c r="D94" s="12"/>
      <c r="E94" s="13"/>
      <c r="G94" s="9"/>
      <c r="H94" s="12"/>
      <c r="I94" s="35"/>
      <c r="J94" s="1"/>
      <c r="K94" s="9"/>
      <c r="L94" s="12"/>
      <c r="M94" s="11"/>
      <c r="N94" s="11"/>
      <c r="O94" s="6"/>
      <c r="P94" s="6"/>
    </row>
    <row r="95" spans="1:16" ht="12.75" customHeight="1">
      <c r="A95" s="9"/>
      <c r="B95" s="9"/>
      <c r="C95" s="9"/>
      <c r="D95" s="12"/>
      <c r="E95" s="13"/>
      <c r="G95" s="1"/>
      <c r="H95" s="1"/>
      <c r="I95" s="1"/>
      <c r="J95" s="1"/>
      <c r="K95" s="9"/>
      <c r="L95" s="12"/>
      <c r="M95" s="11"/>
      <c r="N95" s="11"/>
      <c r="O95" s="6"/>
      <c r="P95" s="6"/>
    </row>
    <row r="96" spans="1:16" ht="12.75" customHeight="1">
      <c r="A96" s="9"/>
      <c r="B96" s="9"/>
      <c r="C96" s="9"/>
      <c r="D96" s="12"/>
      <c r="E96" s="13"/>
      <c r="G96" s="1"/>
      <c r="H96" s="1"/>
      <c r="I96" s="1"/>
      <c r="J96" s="1"/>
      <c r="K96" s="9"/>
      <c r="L96" s="12"/>
      <c r="M96" s="11"/>
      <c r="N96" s="11"/>
      <c r="O96" s="6"/>
      <c r="P96" s="6"/>
    </row>
    <row r="97" spans="1:16" ht="12.75" customHeight="1">
      <c r="A97" s="16"/>
      <c r="B97" s="16"/>
      <c r="C97" s="16"/>
      <c r="D97" s="12"/>
      <c r="E97" s="13"/>
      <c r="K97" s="9"/>
      <c r="L97" s="12"/>
      <c r="M97" s="11"/>
      <c r="N97" s="11"/>
      <c r="O97" s="6"/>
      <c r="P97" s="6"/>
    </row>
    <row r="98" spans="1:16" ht="12.75" customHeight="1">
      <c r="A98" s="9"/>
      <c r="B98" s="9"/>
      <c r="C98" s="9"/>
      <c r="D98" s="12"/>
      <c r="E98" s="13"/>
      <c r="K98" s="9"/>
      <c r="L98" s="12"/>
      <c r="M98" s="11"/>
      <c r="N98" s="11"/>
      <c r="O98" s="6"/>
      <c r="P98" s="6"/>
    </row>
    <row r="99" spans="1:16" ht="12.75" customHeight="1">
      <c r="A99" s="9"/>
      <c r="B99" s="9"/>
      <c r="C99" s="9"/>
      <c r="D99" s="12"/>
      <c r="E99" s="13"/>
      <c r="K99" s="9"/>
      <c r="L99" s="12"/>
      <c r="M99" s="11"/>
      <c r="N99" s="11"/>
      <c r="O99" s="6"/>
      <c r="P99" s="6"/>
    </row>
    <row r="100" spans="1:16" ht="12.75" customHeight="1">
      <c r="A100" s="9"/>
      <c r="B100" s="9"/>
      <c r="C100" s="9"/>
      <c r="D100" s="12"/>
      <c r="E100" s="13"/>
      <c r="K100" s="9"/>
      <c r="L100" s="12"/>
      <c r="M100" s="11"/>
      <c r="N100" s="11"/>
      <c r="O100" s="6"/>
      <c r="P100" s="6"/>
    </row>
    <row r="101" spans="1:16" ht="12.75" customHeight="1">
      <c r="A101" s="9"/>
      <c r="B101" s="9"/>
      <c r="C101" s="9"/>
      <c r="D101" s="12"/>
      <c r="E101" s="13"/>
      <c r="K101" s="6"/>
      <c r="L101" s="6"/>
      <c r="M101" s="6"/>
      <c r="N101" s="6"/>
      <c r="O101" s="6"/>
      <c r="P101" s="6"/>
    </row>
    <row r="102" spans="1:16" ht="12.75" customHeight="1">
      <c r="A102" s="9"/>
      <c r="B102" s="9"/>
      <c r="C102" s="9"/>
      <c r="D102" s="12"/>
      <c r="E102" s="13"/>
      <c r="K102" s="6"/>
      <c r="L102" s="6"/>
      <c r="M102" s="6"/>
      <c r="N102" s="6"/>
      <c r="O102" s="6"/>
      <c r="P102" s="6"/>
    </row>
    <row r="103" spans="1:16" ht="12.75" customHeight="1">
      <c r="A103" s="9"/>
      <c r="B103" s="9"/>
      <c r="C103" s="9"/>
      <c r="D103" s="12"/>
      <c r="E103" s="13"/>
      <c r="K103" s="6"/>
      <c r="L103" s="6"/>
      <c r="M103" s="6"/>
      <c r="N103" s="6"/>
      <c r="O103" s="6"/>
      <c r="P103" s="6"/>
    </row>
    <row r="104" spans="1:16" ht="12.75" customHeight="1">
      <c r="A104" s="9"/>
      <c r="B104" s="9"/>
      <c r="C104" s="9"/>
      <c r="D104" s="12"/>
      <c r="E104" s="13"/>
      <c r="K104" s="6"/>
      <c r="L104" s="6"/>
      <c r="M104" s="6"/>
      <c r="N104" s="6"/>
      <c r="O104" s="6"/>
      <c r="P104" s="6"/>
    </row>
    <row r="105" spans="1:5" ht="12.75" customHeight="1">
      <c r="A105" s="9"/>
      <c r="B105" s="9"/>
      <c r="C105" s="9"/>
      <c r="D105" s="12"/>
      <c r="E105" s="13"/>
    </row>
    <row r="106" spans="1:5" ht="12.75" customHeight="1">
      <c r="A106" s="9"/>
      <c r="B106" s="9"/>
      <c r="C106" s="9"/>
      <c r="D106" s="12"/>
      <c r="E106" s="13"/>
    </row>
    <row r="107" spans="1:5" ht="12.75" customHeight="1">
      <c r="A107" s="9"/>
      <c r="B107" s="9"/>
      <c r="C107" s="9"/>
      <c r="D107" s="12"/>
      <c r="E107" s="13"/>
    </row>
    <row r="108" spans="1:5" ht="12.75" customHeight="1">
      <c r="A108" s="9"/>
      <c r="B108" s="9"/>
      <c r="C108" s="9"/>
      <c r="D108" s="12"/>
      <c r="E108" s="13"/>
    </row>
    <row r="109" spans="1:5" ht="12.75" customHeight="1">
      <c r="A109" s="9"/>
      <c r="B109" s="9"/>
      <c r="C109" s="9"/>
      <c r="D109" s="12"/>
      <c r="E109" s="13"/>
    </row>
    <row r="110" spans="1:5" ht="12.75" customHeight="1">
      <c r="A110" s="9"/>
      <c r="B110" s="9"/>
      <c r="C110" s="9"/>
      <c r="D110" s="12"/>
      <c r="E110" s="13"/>
    </row>
    <row r="111" spans="1:5" ht="12.75" customHeight="1">
      <c r="A111" s="9"/>
      <c r="B111" s="9"/>
      <c r="C111" s="9"/>
      <c r="D111" s="12"/>
      <c r="E111" s="13"/>
    </row>
    <row r="112" spans="1:5" ht="12.75" customHeight="1">
      <c r="A112" s="9"/>
      <c r="B112" s="9"/>
      <c r="C112" s="9"/>
      <c r="D112" s="12"/>
      <c r="E112" s="13"/>
    </row>
    <row r="113" spans="1:5" ht="12.75" customHeight="1">
      <c r="A113" s="9"/>
      <c r="B113" s="9"/>
      <c r="C113" s="9"/>
      <c r="D113" s="12"/>
      <c r="E113" s="13"/>
    </row>
    <row r="114" spans="1:5" ht="12.75" customHeight="1">
      <c r="A114" s="9"/>
      <c r="B114" s="9"/>
      <c r="C114" s="9"/>
      <c r="D114" s="12"/>
      <c r="E114" s="13"/>
    </row>
    <row r="115" spans="1:5" ht="12.75" customHeight="1">
      <c r="A115" s="9"/>
      <c r="B115" s="9"/>
      <c r="C115" s="9"/>
      <c r="D115" s="12"/>
      <c r="E115" s="13"/>
    </row>
    <row r="116" spans="1:5" ht="12.75" customHeight="1">
      <c r="A116" s="9"/>
      <c r="B116" s="9"/>
      <c r="C116" s="9"/>
      <c r="D116" s="12"/>
      <c r="E116" s="13"/>
    </row>
    <row r="117" spans="1:5" ht="12.75" customHeight="1">
      <c r="A117" s="9"/>
      <c r="B117" s="9"/>
      <c r="C117" s="9"/>
      <c r="D117" s="12"/>
      <c r="E117" s="13"/>
    </row>
    <row r="118" spans="1:5" ht="12.75" customHeight="1">
      <c r="A118" s="9"/>
      <c r="B118" s="9"/>
      <c r="C118" s="9"/>
      <c r="D118" s="12"/>
      <c r="E118" s="13"/>
    </row>
    <row r="119" spans="1:5" ht="12.75" customHeight="1">
      <c r="A119" s="9"/>
      <c r="B119" s="9"/>
      <c r="C119" s="9"/>
      <c r="D119" s="12"/>
      <c r="E119" s="13"/>
    </row>
    <row r="120" spans="1:5" ht="12.75" customHeight="1">
      <c r="A120" s="9"/>
      <c r="B120" s="9"/>
      <c r="C120" s="9"/>
      <c r="D120" s="12"/>
      <c r="E120" s="13"/>
    </row>
    <row r="121" spans="1:5" ht="12.75" customHeight="1">
      <c r="A121" s="9"/>
      <c r="B121" s="9"/>
      <c r="C121" s="9"/>
      <c r="D121" s="12"/>
      <c r="E121" s="13"/>
    </row>
    <row r="122" spans="1:5" ht="12.75" customHeight="1">
      <c r="A122" s="9"/>
      <c r="B122" s="9"/>
      <c r="C122" s="9"/>
      <c r="D122" s="12"/>
      <c r="E122" s="13"/>
    </row>
    <row r="123" spans="1:5" ht="12.75" customHeight="1">
      <c r="A123" s="9"/>
      <c r="B123" s="9"/>
      <c r="C123" s="9"/>
      <c r="D123" s="12"/>
      <c r="E123" s="13"/>
    </row>
    <row r="124" spans="1:5" ht="12.75" customHeight="1">
      <c r="A124" s="9"/>
      <c r="B124" s="9"/>
      <c r="C124" s="9"/>
      <c r="D124" s="12"/>
      <c r="E124" s="13"/>
    </row>
    <row r="125" spans="1:5" ht="12.75" customHeight="1">
      <c r="A125" s="9"/>
      <c r="B125" s="9"/>
      <c r="C125" s="9"/>
      <c r="D125" s="12"/>
      <c r="E125" s="13"/>
    </row>
    <row r="126" spans="1:5" ht="12.75" customHeight="1">
      <c r="A126" s="9"/>
      <c r="B126" s="9"/>
      <c r="C126" s="9"/>
      <c r="D126" s="12"/>
      <c r="E126" s="13"/>
    </row>
    <row r="127" spans="1:5" ht="12.75" customHeight="1">
      <c r="A127" s="9"/>
      <c r="B127" s="9"/>
      <c r="C127" s="9"/>
      <c r="D127" s="12"/>
      <c r="E127" s="13"/>
    </row>
    <row r="128" spans="1:4" ht="26.25" customHeight="1">
      <c r="A128" s="90"/>
      <c r="B128" s="90"/>
      <c r="C128" s="90"/>
      <c r="D128" s="90"/>
    </row>
    <row r="129" spans="1:4" ht="27.75" customHeight="1">
      <c r="A129" s="17"/>
      <c r="B129" s="17"/>
      <c r="C129" s="17"/>
      <c r="D129" s="17"/>
    </row>
    <row r="130" spans="1:4" ht="12.75" customHeight="1">
      <c r="A130" s="9"/>
      <c r="B130" s="9"/>
      <c r="C130" s="9"/>
      <c r="D130" s="18"/>
    </row>
    <row r="131" spans="1:4" ht="12.75" customHeight="1">
      <c r="A131" s="9"/>
      <c r="B131" s="9"/>
      <c r="C131" s="9"/>
      <c r="D131" s="19"/>
    </row>
    <row r="132" spans="1:4" ht="12.75" customHeight="1">
      <c r="A132" s="20"/>
      <c r="B132" s="20"/>
      <c r="C132" s="20"/>
      <c r="D132" s="21"/>
    </row>
    <row r="133" spans="1:4" ht="12.75" customHeight="1">
      <c r="A133" s="9"/>
      <c r="B133" s="9"/>
      <c r="C133" s="9"/>
      <c r="D133" s="22"/>
    </row>
    <row r="134" spans="1:4" ht="12.75" customHeight="1">
      <c r="A134" s="9"/>
      <c r="B134" s="9"/>
      <c r="C134" s="9"/>
      <c r="D134" s="22"/>
    </row>
    <row r="135" spans="1:4" ht="12.75" customHeight="1">
      <c r="A135" s="20"/>
      <c r="B135" s="20"/>
      <c r="C135" s="20"/>
      <c r="D135" s="23"/>
    </row>
    <row r="136" spans="1:4" ht="12.75" customHeight="1">
      <c r="A136" s="9"/>
      <c r="B136" s="9"/>
      <c r="C136" s="9"/>
      <c r="D136" s="18"/>
    </row>
    <row r="137" spans="1:4" ht="12.75" customHeight="1">
      <c r="A137" s="20"/>
      <c r="B137" s="20"/>
      <c r="C137" s="20"/>
      <c r="D137" s="23"/>
    </row>
    <row r="138" spans="1:4" ht="12.75" customHeight="1">
      <c r="A138" s="20"/>
      <c r="B138" s="20"/>
      <c r="C138" s="20"/>
      <c r="D138" s="21"/>
    </row>
    <row r="139" spans="1:4" ht="12.75" customHeight="1">
      <c r="A139" s="20"/>
      <c r="B139" s="20"/>
      <c r="C139" s="20"/>
      <c r="D139" s="21"/>
    </row>
    <row r="140" spans="1:4" ht="12.75" customHeight="1">
      <c r="A140" s="20"/>
      <c r="B140" s="20"/>
      <c r="C140" s="20"/>
      <c r="D140" s="21"/>
    </row>
    <row r="141" spans="1:4" ht="12.75" customHeight="1">
      <c r="A141" s="20"/>
      <c r="B141" s="20"/>
      <c r="C141" s="20"/>
      <c r="D141" s="21"/>
    </row>
    <row r="142" spans="1:4" ht="12.75" customHeight="1">
      <c r="A142" s="20"/>
      <c r="B142" s="20"/>
      <c r="C142" s="20"/>
      <c r="D142" s="21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20"/>
      <c r="B146" s="20"/>
      <c r="C146" s="20"/>
      <c r="D146" s="21"/>
    </row>
    <row r="147" spans="1:4" ht="12.75" customHeight="1">
      <c r="A147" s="9"/>
      <c r="B147" s="9"/>
      <c r="C147" s="9"/>
      <c r="D147" s="22"/>
    </row>
    <row r="148" spans="1:4" ht="12.75" customHeight="1">
      <c r="A148" s="20"/>
      <c r="B148" s="20"/>
      <c r="C148" s="20"/>
      <c r="D148" s="21"/>
    </row>
    <row r="149" spans="1:4" ht="12.75" customHeight="1">
      <c r="A149" s="9"/>
      <c r="B149" s="9"/>
      <c r="C149" s="9"/>
      <c r="D149" s="22"/>
    </row>
    <row r="150" spans="1:4" ht="12.75" customHeight="1">
      <c r="A150" s="9"/>
      <c r="B150" s="9"/>
      <c r="C150" s="9"/>
      <c r="D150" s="22"/>
    </row>
    <row r="151" spans="1:4" ht="12.75" customHeight="1">
      <c r="A151" s="9"/>
      <c r="B151" s="9"/>
      <c r="C151" s="9"/>
      <c r="D151" s="22"/>
    </row>
    <row r="152" spans="1:4" ht="12.75" customHeight="1">
      <c r="A152" s="9"/>
      <c r="B152" s="9"/>
      <c r="C152" s="9"/>
      <c r="D152" s="22"/>
    </row>
    <row r="153" spans="1:4" ht="12.75" customHeight="1">
      <c r="A153" s="9"/>
      <c r="B153" s="9"/>
      <c r="C153" s="9"/>
      <c r="D153" s="22"/>
    </row>
    <row r="154" spans="1:4" ht="12.75" customHeight="1">
      <c r="A154" s="20"/>
      <c r="B154" s="20"/>
      <c r="C154" s="20"/>
      <c r="D154" s="21"/>
    </row>
    <row r="155" spans="1:4" ht="12.75" customHeight="1">
      <c r="A155" s="20"/>
      <c r="B155" s="20"/>
      <c r="C155" s="20"/>
      <c r="D155" s="21"/>
    </row>
    <row r="156" spans="1:4" ht="12.75" customHeight="1">
      <c r="A156" s="20"/>
      <c r="B156" s="20"/>
      <c r="C156" s="20"/>
      <c r="D156" s="21"/>
    </row>
    <row r="157" spans="1:4" ht="12.75" customHeight="1">
      <c r="A157" s="20"/>
      <c r="B157" s="20"/>
      <c r="C157" s="20"/>
      <c r="D157" s="21"/>
    </row>
    <row r="158" spans="1:4" ht="12.75" customHeight="1">
      <c r="A158" s="20"/>
      <c r="B158" s="20"/>
      <c r="C158" s="20"/>
      <c r="D158" s="21"/>
    </row>
    <row r="159" spans="1:4" ht="12.75" customHeight="1">
      <c r="A159" s="20"/>
      <c r="B159" s="20"/>
      <c r="C159" s="20"/>
      <c r="D159" s="21"/>
    </row>
    <row r="160" spans="1:4" ht="12.75" customHeight="1">
      <c r="A160" s="20"/>
      <c r="B160" s="20"/>
      <c r="C160" s="20"/>
      <c r="D160" s="21"/>
    </row>
    <row r="161" spans="1:4" ht="12.75" customHeight="1">
      <c r="A161" s="20"/>
      <c r="B161" s="20"/>
      <c r="C161" s="20"/>
      <c r="D161" s="21"/>
    </row>
    <row r="162" spans="1:4" ht="12.75" customHeight="1">
      <c r="A162" s="20"/>
      <c r="B162" s="20"/>
      <c r="C162" s="20"/>
      <c r="D162" s="21"/>
    </row>
    <row r="163" spans="1:4" ht="12.75" customHeight="1">
      <c r="A163" s="9"/>
      <c r="B163" s="9"/>
      <c r="C163" s="9"/>
      <c r="D163" s="22"/>
    </row>
    <row r="164" spans="1:4" ht="12.75" customHeight="1">
      <c r="A164" s="9"/>
      <c r="B164" s="9"/>
      <c r="C164" s="9"/>
      <c r="D164" s="22"/>
    </row>
    <row r="165" spans="1:4" ht="12.75" customHeight="1">
      <c r="A165" s="9"/>
      <c r="B165" s="9"/>
      <c r="C165" s="9"/>
      <c r="D165" s="22"/>
    </row>
    <row r="166" spans="1:4" ht="12.75" customHeight="1">
      <c r="A166" s="20"/>
      <c r="B166" s="20"/>
      <c r="C166" s="20"/>
      <c r="D166" s="21"/>
    </row>
    <row r="167" spans="1:4" ht="12.75" customHeight="1">
      <c r="A167" s="20"/>
      <c r="B167" s="20"/>
      <c r="C167" s="20"/>
      <c r="D167" s="21"/>
    </row>
    <row r="168" spans="1:4" ht="12.75" customHeight="1">
      <c r="A168" s="20"/>
      <c r="B168" s="20"/>
      <c r="C168" s="20"/>
      <c r="D168" s="21"/>
    </row>
    <row r="169" spans="1:4" ht="12.75" customHeight="1">
      <c r="A169" s="9"/>
      <c r="B169" s="9"/>
      <c r="C169" s="9"/>
      <c r="D169" s="22"/>
    </row>
    <row r="170" spans="1:4" ht="12.75" customHeight="1">
      <c r="A170" s="9"/>
      <c r="B170" s="9"/>
      <c r="C170" s="9"/>
      <c r="D170" s="22"/>
    </row>
    <row r="171" spans="1:4" ht="12.75" customHeight="1">
      <c r="A171" s="9"/>
      <c r="B171" s="9"/>
      <c r="C171" s="9"/>
      <c r="D171" s="22"/>
    </row>
    <row r="172" spans="1:4" ht="25.5" customHeight="1">
      <c r="A172" s="24"/>
      <c r="B172" s="24"/>
      <c r="C172" s="24"/>
      <c r="D172" s="25"/>
    </row>
    <row r="173" spans="1:4" ht="12.75" customHeight="1">
      <c r="A173" s="9"/>
      <c r="B173" s="9"/>
      <c r="C173" s="9"/>
      <c r="D173" s="10"/>
    </row>
    <row r="174" spans="1:4" ht="12.75">
      <c r="A174" s="9"/>
      <c r="B174" s="9"/>
      <c r="C174" s="9"/>
      <c r="D174" s="10"/>
    </row>
    <row r="175" spans="1:4" ht="12.75">
      <c r="A175" s="9"/>
      <c r="B175" s="9"/>
      <c r="C175" s="9"/>
      <c r="D175" s="10"/>
    </row>
    <row r="176" spans="1:4" ht="12.75">
      <c r="A176" s="9"/>
      <c r="B176" s="9"/>
      <c r="C176" s="9"/>
      <c r="D176" s="10"/>
    </row>
    <row r="177" spans="1:4" ht="12.75">
      <c r="A177" s="9"/>
      <c r="B177" s="9"/>
      <c r="C177" s="9"/>
      <c r="D177" s="10"/>
    </row>
    <row r="178" spans="1:4" ht="24.75" customHeight="1">
      <c r="A178" s="24"/>
      <c r="B178" s="24"/>
      <c r="C178" s="24"/>
      <c r="D178" s="6"/>
    </row>
    <row r="179" spans="1:4" ht="12.75">
      <c r="A179" s="6"/>
      <c r="B179" s="6"/>
      <c r="C179" s="6"/>
      <c r="D179" s="6"/>
    </row>
    <row r="180" spans="1:6" ht="12.75">
      <c r="A180" s="6"/>
      <c r="B180" s="6"/>
      <c r="C180" s="6"/>
      <c r="D180" s="26"/>
      <c r="E180" s="1"/>
      <c r="F180" s="1"/>
    </row>
    <row r="181" spans="1:6" ht="12.75">
      <c r="A181" s="6"/>
      <c r="B181" s="6"/>
      <c r="C181" s="6"/>
      <c r="D181" s="27"/>
      <c r="E181" s="2"/>
      <c r="F181" s="3"/>
    </row>
    <row r="182" spans="1:6" ht="12.75">
      <c r="A182" s="6"/>
      <c r="B182" s="6"/>
      <c r="C182" s="6"/>
      <c r="D182" s="27"/>
      <c r="E182" s="2"/>
      <c r="F182" s="3"/>
    </row>
    <row r="183" spans="1:6" ht="12.75">
      <c r="A183" s="6"/>
      <c r="B183" s="6"/>
      <c r="C183" s="6"/>
      <c r="D183" s="27"/>
      <c r="E183" s="2"/>
      <c r="F183" s="3"/>
    </row>
    <row r="184" spans="1:8" ht="12.75">
      <c r="A184" s="6"/>
      <c r="B184" s="6"/>
      <c r="C184" s="6"/>
      <c r="D184" s="27"/>
      <c r="E184" s="9"/>
      <c r="F184" s="10"/>
      <c r="G184" s="5"/>
      <c r="H184" s="1"/>
    </row>
    <row r="185" spans="1:8" ht="12.75">
      <c r="A185" s="6"/>
      <c r="B185" s="6"/>
      <c r="C185" s="6"/>
      <c r="D185" s="6"/>
      <c r="E185" s="9"/>
      <c r="F185" s="10"/>
      <c r="G185" s="5"/>
      <c r="H185" s="1"/>
    </row>
    <row r="186" spans="1:8" ht="12.75">
      <c r="A186" s="6"/>
      <c r="B186" s="6"/>
      <c r="C186" s="6"/>
      <c r="D186" s="6"/>
      <c r="E186" s="9"/>
      <c r="F186" s="10"/>
      <c r="G186" s="5"/>
      <c r="H186" s="1"/>
    </row>
    <row r="187" spans="1:8" ht="12.75">
      <c r="A187" s="6"/>
      <c r="B187" s="6"/>
      <c r="C187" s="6"/>
      <c r="D187" s="6"/>
      <c r="E187" s="9"/>
      <c r="F187" s="10"/>
      <c r="G187" s="5"/>
      <c r="H187" s="1"/>
    </row>
    <row r="188" spans="1:8" ht="12.75">
      <c r="A188" s="6"/>
      <c r="B188" s="6"/>
      <c r="C188" s="6"/>
      <c r="D188" s="6"/>
      <c r="E188" s="9"/>
      <c r="F188" s="10"/>
      <c r="G188" s="5"/>
      <c r="H188" s="1"/>
    </row>
    <row r="189" spans="1:8" ht="12.75">
      <c r="A189" s="6"/>
      <c r="B189" s="6"/>
      <c r="C189" s="6"/>
      <c r="D189" s="6"/>
      <c r="E189" s="1"/>
      <c r="F189" s="1"/>
      <c r="G189" s="1"/>
      <c r="H189" s="1"/>
    </row>
    <row r="190" spans="1:8" ht="12.75">
      <c r="A190" s="6"/>
      <c r="B190" s="6"/>
      <c r="C190" s="6"/>
      <c r="D190" s="6"/>
      <c r="E190" s="1"/>
      <c r="F190" s="1"/>
      <c r="G190" s="1"/>
      <c r="H190" s="1"/>
    </row>
    <row r="191" spans="1:4" ht="12.75">
      <c r="A191" s="6"/>
      <c r="B191" s="6"/>
      <c r="C191" s="6"/>
      <c r="D191" s="6"/>
    </row>
  </sheetData>
  <sheetProtection selectLockedCells="1" selectUnlockedCells="1"/>
  <mergeCells count="2">
    <mergeCell ref="A128:D128"/>
    <mergeCell ref="A2:U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2021-12-13T16:29:06Z</cp:lastPrinted>
  <dcterms:created xsi:type="dcterms:W3CDTF">2015-11-22T08:52:35Z</dcterms:created>
  <dcterms:modified xsi:type="dcterms:W3CDTF">2022-02-11T09:53:57Z</dcterms:modified>
  <cp:category/>
  <cp:version/>
  <cp:contentType/>
  <cp:contentStatus/>
</cp:coreProperties>
</file>